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G:\共有ドライブ\2部_zeh\2023\02_集合ZEH-M\02_高層ZEH-M支援事業（MOE）\04.交付申請書様式\02.新規\二次公募\"/>
    </mc:Choice>
  </mc:AlternateContent>
  <xr:revisionPtr revIDLastSave="0" documentId="13_ncr:1_{1B67C5F3-6B7C-4943-98E1-22B0AB002FDF}" xr6:coauthVersionLast="47" xr6:coauthVersionMax="47" xr10:uidLastSave="{00000000-0000-0000-0000-000000000000}"/>
  <bookViews>
    <workbookView xWindow="-120" yWindow="-16320" windowWidth="29040" windowHeight="15840" tabRatio="878" xr2:uid="{353C3061-D23D-49DC-BBCF-35086E61DBA1}"/>
  </bookViews>
  <sheets>
    <sheet name="入力シート" sheetId="35" r:id="rId1"/>
    <sheet name="申請書類リスト" sheetId="84" r:id="rId2"/>
    <sheet name="様式第1_交付申請書" sheetId="4" r:id="rId3"/>
    <sheet name="誓約書" sheetId="98" r:id="rId4"/>
    <sheet name="1.申請者の詳細" sheetId="6" r:id="rId5"/>
    <sheet name="2.全体概要" sheetId="7" r:id="rId6"/>
    <sheet name="3.補助事業概要図" sheetId="99" r:id="rId7"/>
    <sheet name="4.住戸情報入力" sheetId="18" r:id="rId8"/>
    <sheet name="5.補助対象経費総括表（まとめ）" sheetId="96" r:id="rId9"/>
    <sheet name="6-1.補助対象経費総括表（1年目） " sheetId="55" r:id="rId10"/>
    <sheet name="6-2.補助対象経費総括表（2年目）" sheetId="93" r:id="rId11"/>
    <sheet name="6-3.補助対象経費総括表（3年目）" sheetId="94" r:id="rId12"/>
    <sheet name="6-4.補助対象経費総括表（4年目）" sheetId="95" r:id="rId13"/>
    <sheet name="7.共用部定額単価算出シート" sheetId="85" r:id="rId14"/>
    <sheet name="8.共用部空調設備費用算出シート" sheetId="86" r:id="rId15"/>
    <sheet name="9.費用明細書（共用部）" sheetId="44" r:id="rId16"/>
    <sheet name="10-1.蓄電システム補助対象経費算出シート（専有部）" sheetId="88" r:id="rId17"/>
    <sheet name="10-2.蓄電システム補助対象経費算出シート（共用部）" sheetId="89" r:id="rId18"/>
    <sheet name="11.MEMS補助対象経費算出シート " sheetId="90" r:id="rId19"/>
    <sheet name="12.パネルラジエーター設備費用算出シート" sheetId="83" r:id="rId20"/>
    <sheet name="13.水害等の災害時の電源確保に配慮した蓄電システム導入計画" sheetId="71" r:id="rId21"/>
    <sheet name="14.工程表" sheetId="100" r:id="rId22"/>
    <sheet name="個人情報の取得と利用について" sheetId="97" r:id="rId23"/>
  </sheets>
  <externalReferences>
    <externalReference r:id="rId24"/>
    <externalReference r:id="rId25"/>
    <externalReference r:id="rId26"/>
    <externalReference r:id="rId27"/>
  </externalReferences>
  <definedNames>
    <definedName name="_xlnm._FilterDatabase" localSheetId="5" hidden="1">'2.全体概要'!$A$1:$Y$59</definedName>
    <definedName name="_Key1" localSheetId="17" hidden="1">#REF!</definedName>
    <definedName name="_Key1" localSheetId="20" hidden="1">#REF!</definedName>
    <definedName name="_Key1" localSheetId="6" hidden="1">#REF!</definedName>
    <definedName name="_Key1" localSheetId="7" hidden="1">#REF!</definedName>
    <definedName name="_Key1" localSheetId="22" hidden="1">#REF!</definedName>
    <definedName name="_Key1" localSheetId="3" hidden="1">#REF!</definedName>
    <definedName name="_Key1" hidden="1">#REF!</definedName>
    <definedName name="_Key2" localSheetId="17" hidden="1">#REF!</definedName>
    <definedName name="_Key2" localSheetId="6" hidden="1">#REF!</definedName>
    <definedName name="_Key2" localSheetId="7" hidden="1">#REF!</definedName>
    <definedName name="_Key2" localSheetId="22" hidden="1">#REF!</definedName>
    <definedName name="_Key2" localSheetId="3" hidden="1">#REF!</definedName>
    <definedName name="_Key2" hidden="1">#REF!</definedName>
    <definedName name="_Order1" hidden="1">255</definedName>
    <definedName name="_Order2" hidden="1">255</definedName>
    <definedName name="_Sort" localSheetId="16" hidden="1">#REF!</definedName>
    <definedName name="_Sort" localSheetId="17" hidden="1">#REF!</definedName>
    <definedName name="_Sort" localSheetId="18" hidden="1">#REF!</definedName>
    <definedName name="_Sort" localSheetId="20" hidden="1">#REF!</definedName>
    <definedName name="_Sort" localSheetId="6" hidden="1">#REF!</definedName>
    <definedName name="_Sort" localSheetId="7" hidden="1">#REF!</definedName>
    <definedName name="_Sort" localSheetId="22" hidden="1">#REF!</definedName>
    <definedName name="_Sort" localSheetId="3" hidden="1">#REF!</definedName>
    <definedName name="_Sort" hidden="1">#REF!</definedName>
    <definedName name="○×">[1]選択肢!$G$59:$G$60</definedName>
    <definedName name="⑩BEMS_制御実施内容" localSheetId="6">#REF!</definedName>
    <definedName name="⑩BEMS_制御実施内容" localSheetId="3">#REF!</definedName>
    <definedName name="⑩BEMS_制御実施内容">#REF!</definedName>
    <definedName name="a" localSheetId="6" hidden="1">#REF!</definedName>
    <definedName name="a" localSheetId="3" hidden="1">#REF!</definedName>
    <definedName name="a" hidden="1">#REF!</definedName>
    <definedName name="Ａ．居室シーリングライト" localSheetId="16">#REF!</definedName>
    <definedName name="Ａ．居室シーリングライト" localSheetId="17">#REF!</definedName>
    <definedName name="Ａ．居室シーリングライト" localSheetId="18">#REF!</definedName>
    <definedName name="Ａ．居室シーリングライト" localSheetId="20">#REF!</definedName>
    <definedName name="Ａ．居室シーリングライト" localSheetId="6">#REF!</definedName>
    <definedName name="Ａ．居室シーリングライト" localSheetId="22">#REF!</definedName>
    <definedName name="Ａ．居室シーリングライト" localSheetId="3">#REF!</definedName>
    <definedName name="Ａ．居室シーリングライト">#REF!</definedName>
    <definedName name="A_1" localSheetId="8">#REF!</definedName>
    <definedName name="Ｂ．ダウンライト" localSheetId="6">#REF!</definedName>
    <definedName name="Ｂ．ダウンライト" localSheetId="22">#REF!</definedName>
    <definedName name="Ｂ．ダウンライト" localSheetId="3">#REF!</definedName>
    <definedName name="Ｂ．ダウンライト">#REF!</definedName>
    <definedName name="B_1" localSheetId="8">#REF!</definedName>
    <definedName name="Ｃ．ペンダント" localSheetId="6">#REF!</definedName>
    <definedName name="Ｃ．ペンダント" localSheetId="3">#REF!</definedName>
    <definedName name="Ｃ．ペンダント">#REF!</definedName>
    <definedName name="C_1" localSheetId="8">#REF!</definedName>
    <definedName name="CLT使用部位">[2]d!$U$3:$U$8</definedName>
    <definedName name="Ｄ．室内用スポットライト" localSheetId="16">#REF!</definedName>
    <definedName name="Ｄ．室内用スポットライト" localSheetId="17">#REF!</definedName>
    <definedName name="Ｄ．室内用スポットライト" localSheetId="6">#REF!</definedName>
    <definedName name="Ｄ．室内用スポットライト" localSheetId="8">#REF!</definedName>
    <definedName name="Ｄ．室内用スポットライト" localSheetId="3">#REF!</definedName>
    <definedName name="Ｄ．室内用スポットライト">#REF!</definedName>
    <definedName name="D_1" localSheetId="8">#REF!</definedName>
    <definedName name="Ｅ．ブラケット" localSheetId="16">#REF!</definedName>
    <definedName name="Ｅ．ブラケット" localSheetId="17">#REF!</definedName>
    <definedName name="Ｅ．ブラケット" localSheetId="6">#REF!</definedName>
    <definedName name="Ｅ．ブラケット" localSheetId="3">#REF!</definedName>
    <definedName name="Ｅ．ブラケット">#REF!</definedName>
    <definedName name="E_1" localSheetId="8">#REF!</definedName>
    <definedName name="Esub一覧" localSheetId="6" hidden="1">#REF!</definedName>
    <definedName name="Esub一覧" localSheetId="7" hidden="1">#REF!</definedName>
    <definedName name="Esub一覧" localSheetId="3" hidden="1">#REF!</definedName>
    <definedName name="Esub一覧" hidden="1">#REF!</definedName>
    <definedName name="Ｆ．非居室のシーリングライト" localSheetId="6">#REF!</definedName>
    <definedName name="Ｆ．非居室のシーリングライト" localSheetId="3">#REF!</definedName>
    <definedName name="Ｆ．非居室のシーリングライト">#REF!</definedName>
    <definedName name="ｆだあｓｄ" localSheetId="6">#REF!</definedName>
    <definedName name="ｆだあｓｄ" localSheetId="3">#REF!</definedName>
    <definedName name="ｆだあｓｄ">#REF!</definedName>
    <definedName name="Ｇ．足元灯" localSheetId="6">#REF!</definedName>
    <definedName name="Ｇ．足元灯" localSheetId="3">#REF!</definedName>
    <definedName name="Ｇ．足元灯">#REF!</definedName>
    <definedName name="ＨＵＵ" localSheetId="6" hidden="1">#REF!</definedName>
    <definedName name="ＨＵＵ" localSheetId="7" hidden="1">#REF!</definedName>
    <definedName name="ＨＵＵ" localSheetId="3" hidden="1">#REF!</definedName>
    <definedName name="ＨＵＵ" hidden="1">#REF!</definedName>
    <definedName name="J_1" localSheetId="8">#REF!</definedName>
    <definedName name="_xlnm.Print_Area" localSheetId="4">'1.申請者の詳細'!$A$3:$J$132</definedName>
    <definedName name="_xlnm.Print_Area" localSheetId="16">'10-1.蓄電システム補助対象経費算出シート（専有部）'!$B$4:$Z$50</definedName>
    <definedName name="_xlnm.Print_Area" localSheetId="17">'10-2.蓄電システム補助対象経費算出シート（共用部）'!$B$4:$AI$43</definedName>
    <definedName name="_xlnm.Print_Area" localSheetId="18">'11.MEMS補助対象経費算出シート '!$B$4:$AI$64</definedName>
    <definedName name="_xlnm.Print_Area" localSheetId="19">'12.パネルラジエーター設備費用算出シート'!$B$3:$O$56</definedName>
    <definedName name="_xlnm.Print_Area" localSheetId="20">'13.水害等の災害時の電源確保に配慮した蓄電システム導入計画'!$B$4:$AE$54</definedName>
    <definedName name="_xlnm.Print_Area" localSheetId="21">'14.工程表'!$A$3:$AF$56</definedName>
    <definedName name="_xlnm.Print_Area" localSheetId="5">'2.全体概要'!$A$4:$AJ$64</definedName>
    <definedName name="_xlnm.Print_Area" localSheetId="6">'3.補助事業概要図'!$A$3:$O$57</definedName>
    <definedName name="_xlnm.Print_Area" localSheetId="7">'4.住戸情報入力'!$A$4:$AX$313</definedName>
    <definedName name="_xlnm.Print_Area" localSheetId="8">'5.補助対象経費総括表（まとめ）'!$A$3:$I$47</definedName>
    <definedName name="_xlnm.Print_Area" localSheetId="9">'6-1.補助対象経費総括表（1年目） '!$A$2:$S$54</definedName>
    <definedName name="_xlnm.Print_Area" localSheetId="10">'6-2.補助対象経費総括表（2年目）'!$A$2:$S$54</definedName>
    <definedName name="_xlnm.Print_Area" localSheetId="11">'6-3.補助対象経費総括表（3年目）'!$A$2:$S$54</definedName>
    <definedName name="_xlnm.Print_Area" localSheetId="12">'6-4.補助対象経費総括表（4年目）'!$A$2:$S$54</definedName>
    <definedName name="_xlnm.Print_Area" localSheetId="13">'7.共用部定額単価算出シート'!$A$3:$T$47</definedName>
    <definedName name="_xlnm.Print_Area" localSheetId="14">'8.共用部空調設備費用算出シート'!$A$3:$L$49</definedName>
    <definedName name="_xlnm.Print_Area" localSheetId="15">'9.費用明細書（共用部）'!$A$6:$AV$71</definedName>
    <definedName name="_xlnm.Print_Area" localSheetId="22">個人情報の取得と利用について!$B$3:$AV$119</definedName>
    <definedName name="_xlnm.Print_Area" localSheetId="1">申請書類リスト!$B$5:$G$40</definedName>
    <definedName name="_xlnm.Print_Area" localSheetId="3">誓約書!$B$3:$AR$78</definedName>
    <definedName name="_xlnm.Print_Area" localSheetId="0">入力シート!$A$1:$M$164</definedName>
    <definedName name="_xlnm.Print_Area" localSheetId="2">様式第1_交付申請書!$A$3:$P$336</definedName>
    <definedName name="_xlnm.Print_Titles" localSheetId="7">'4.住戸情報入力'!$8:$12</definedName>
    <definedName name="PV">[2]d!$V$3:$V$6</definedName>
    <definedName name="WEBプログラム" localSheetId="16">#REF!</definedName>
    <definedName name="WEBプログラム" localSheetId="17">#REF!</definedName>
    <definedName name="WEBプログラム" localSheetId="18">#REF!</definedName>
    <definedName name="WEBプログラム" localSheetId="20">#REF!</definedName>
    <definedName name="WEBプログラム" localSheetId="6">#REF!</definedName>
    <definedName name="WEBプログラム" localSheetId="22">#REF!</definedName>
    <definedName name="WEBプログラム" localSheetId="3">#REF!</definedName>
    <definedName name="WEBプログラム">#REF!</definedName>
    <definedName name="あ" localSheetId="16" hidden="1">#REF!</definedName>
    <definedName name="あ" localSheetId="17" hidden="1">#REF!</definedName>
    <definedName name="あ" localSheetId="18" hidden="1">#REF!</definedName>
    <definedName name="あ" localSheetId="20" hidden="1">#REF!</definedName>
    <definedName name="あ" localSheetId="6" hidden="1">#REF!</definedName>
    <definedName name="あ" localSheetId="7" hidden="1">#REF!</definedName>
    <definedName name="あ" localSheetId="22" hidden="1">#REF!</definedName>
    <definedName name="あ" localSheetId="3" hidden="1">#REF!</definedName>
    <definedName name="あ" hidden="1">#REF!</definedName>
    <definedName name="あｆｇｄｆｇ" localSheetId="6" hidden="1">#REF!</definedName>
    <definedName name="あｆｇｄｆｇ" localSheetId="3" hidden="1">#REF!</definedName>
    <definedName name="あｆｇｄｆｇ" hidden="1">#REF!</definedName>
    <definedName name="い" localSheetId="6" hidden="1">#REF!</definedName>
    <definedName name="い" localSheetId="3" hidden="1">#REF!</definedName>
    <definedName name="い" hidden="1">#REF!</definedName>
    <definedName name="おｋ" localSheetId="6" hidden="1">#REF!</definedName>
    <definedName name="おｋ" localSheetId="3" hidden="1">#REF!</definedName>
    <definedName name="おｋ" hidden="1">#REF!</definedName>
    <definedName name="シーリングライト" localSheetId="6">#REF!</definedName>
    <definedName name="シーリングライト" localSheetId="3">#REF!</definedName>
    <definedName name="シーリングライト">#REF!</definedName>
    <definedName name="スポットライト" localSheetId="16">#REF!</definedName>
    <definedName name="スポットライト" localSheetId="17">#REF!</definedName>
    <definedName name="スポットライト" localSheetId="18">#REF!</definedName>
    <definedName name="スポットライト" localSheetId="20">#REF!</definedName>
    <definedName name="スポットライト" localSheetId="6">#REF!</definedName>
    <definedName name="スポットライト" localSheetId="22">#REF!</definedName>
    <definedName name="スポットライト" localSheetId="3">#REF!</definedName>
    <definedName name="スポットライト">#REF!</definedName>
    <definedName name="せつび" localSheetId="6" hidden="1">#REF!</definedName>
    <definedName name="せつび" localSheetId="3" hidden="1">#REF!</definedName>
    <definedName name="せつび" hidden="1">#REF!</definedName>
    <definedName name="ダウンライト" localSheetId="6">#REF!</definedName>
    <definedName name="ダウンライト" localSheetId="3">#REF!</definedName>
    <definedName name="ダウンライト">#REF!</definedName>
    <definedName name="なし">[2]d!$L$3:$L$3</definedName>
    <definedName name="フットライト" localSheetId="16">#REF!</definedName>
    <definedName name="フットライト" localSheetId="17">#REF!</definedName>
    <definedName name="フットライト" localSheetId="6">#REF!</definedName>
    <definedName name="フットライト" localSheetId="8">#REF!</definedName>
    <definedName name="フットライト" localSheetId="3">#REF!</definedName>
    <definedName name="フットライト">#REF!</definedName>
    <definedName name="ブラケット" localSheetId="16">#REF!</definedName>
    <definedName name="ブラケット" localSheetId="17">#REF!</definedName>
    <definedName name="ブラケット" localSheetId="6">#REF!</definedName>
    <definedName name="ブラケット" localSheetId="3">#REF!</definedName>
    <definedName name="ブラケット">#REF!</definedName>
    <definedName name="ペンダント" localSheetId="16">#REF!</definedName>
    <definedName name="ペンダント" localSheetId="17">#REF!</definedName>
    <definedName name="ペンダント" localSheetId="6">#REF!</definedName>
    <definedName name="ペンダント" localSheetId="3">#REF!</definedName>
    <definedName name="ペンダント">#REF!</definedName>
    <definedName name="画像" localSheetId="17">_xludf.XLOOKUP('[3]様式第1_ZEH+_交付申請書'!#REF!,'[3]様式第1_ZEH+_交付申請書'!#REF!,2,0)</definedName>
    <definedName name="画像" localSheetId="21">_xludf.XLOOKUP('[3]様式第1_ZEH+_交付申請書'!#REF!,'[3]様式第1_ZEH+_交付申請書'!#REF!,2,0)</definedName>
    <definedName name="画像" localSheetId="6">_xludf.XLOOKUP('[3]様式第1_ZEH+_交付申請書'!#REF!,'[3]様式第1_ZEH+_交付申請書'!#REF!,2,0)</definedName>
    <definedName name="画像" localSheetId="10">_xludf.XLOOKUP('[3]様式第1_ZEH+_交付申請書'!#REF!,'[3]様式第1_ZEH+_交付申請書'!#REF!,2,0)</definedName>
    <definedName name="画像" localSheetId="11">_xludf.XLOOKUP('[3]様式第1_ZEH+_交付申請書'!#REF!,'[3]様式第1_ZEH+_交付申請書'!#REF!,2,0)</definedName>
    <definedName name="画像" localSheetId="12">_xludf.XLOOKUP('[3]様式第1_ZEH+_交付申請書'!#REF!,'[3]様式第1_ZEH+_交付申請書'!#REF!,2,0)</definedName>
    <definedName name="画像" localSheetId="3">_xludf.XLOOKUP('[3]様式第1_ZEH+_交付申請書'!#REF!,'[3]様式第1_ZEH+_交付申請書'!#REF!,2,0)</definedName>
    <definedName name="画像">_xludf.XLOOKUP('[3]様式第1_ZEH+_交付申請書'!#REF!,'[3]様式第1_ZEH+_交付申請書'!#REF!,2,0)</definedName>
    <definedName name="開始月" localSheetId="16">#REF!</definedName>
    <definedName name="開始月" localSheetId="17">#REF!</definedName>
    <definedName name="開始月" localSheetId="6">#REF!</definedName>
    <definedName name="開始月" localSheetId="8">#REF!</definedName>
    <definedName name="開始月" localSheetId="3">#REF!</definedName>
    <definedName name="開始月">#REF!</definedName>
    <definedName name="開始日" localSheetId="16">#REF!</definedName>
    <definedName name="開始日" localSheetId="17">#REF!</definedName>
    <definedName name="開始日" localSheetId="6">#REF!</definedName>
    <definedName name="開始日" localSheetId="3">#REF!</definedName>
    <definedName name="開始日">#REF!</definedName>
    <definedName name="開始年" localSheetId="16">#REF!</definedName>
    <definedName name="開始年" localSheetId="17">#REF!</definedName>
    <definedName name="開始年" localSheetId="6">#REF!</definedName>
    <definedName name="開始年" localSheetId="3">#REF!</definedName>
    <definedName name="開始年">#REF!</definedName>
    <definedName name="該否">[1]選択肢!$G$30:$G$31</definedName>
    <definedName name="居室シーリングライト" localSheetId="16">#REF!</definedName>
    <definedName name="居室シーリングライト" localSheetId="17">#REF!</definedName>
    <definedName name="居室シーリングライト" localSheetId="6">#REF!</definedName>
    <definedName name="居室シーリングライト" localSheetId="8">#REF!</definedName>
    <definedName name="居室シーリングライト" localSheetId="3">#REF!</definedName>
    <definedName name="居室シーリングライト">#REF!</definedName>
    <definedName name="経産省ZEH画像" localSheetId="17">_xludf.XLOOKUP('[3]様式第1_ZEH+_交付申請書'!#REF!,'[3]様式第1_ZEH+_交付申請書'!#REF!,2,0)</definedName>
    <definedName name="経産省ZEH画像" localSheetId="21">_xludf.XLOOKUP('[3]様式第1_ZEH+_交付申請書'!#REF!,'[3]様式第1_ZEH+_交付申請書'!#REF!,2,0)</definedName>
    <definedName name="経産省ZEH画像" localSheetId="6">_xludf.XLOOKUP('[3]様式第1_ZEH+_交付申請書'!#REF!,'[3]様式第1_ZEH+_交付申請書'!#REF!,2,0)</definedName>
    <definedName name="経産省ZEH画像" localSheetId="10">_xludf.XLOOKUP('[3]様式第1_ZEH+_交付申請書'!#REF!,'[3]様式第1_ZEH+_交付申請書'!#REF!,2,0)</definedName>
    <definedName name="経産省ZEH画像" localSheetId="11">_xludf.XLOOKUP('[3]様式第1_ZEH+_交付申請書'!#REF!,'[3]様式第1_ZEH+_交付申請書'!#REF!,2,0)</definedName>
    <definedName name="経産省ZEH画像" localSheetId="12">_xludf.XLOOKUP('[3]様式第1_ZEH+_交付申請書'!#REF!,'[3]様式第1_ZEH+_交付申請書'!#REF!,2,0)</definedName>
    <definedName name="経産省ZEH画像" localSheetId="3">_xludf.XLOOKUP('[3]様式第1_ZEH+_交付申請書'!#REF!,'[3]様式第1_ZEH+_交付申請書'!#REF!,2,0)</definedName>
    <definedName name="経産省ZEH画像">_xludf.XLOOKUP('[3]様式第1_ZEH+_交付申請書'!#REF!,'[3]様式第1_ZEH+_交付申請書'!#REF!,2,0)</definedName>
    <definedName name="建物情報" localSheetId="21">#REF!</definedName>
    <definedName name="建物情報" localSheetId="6">#REF!</definedName>
    <definedName name="建物情報" localSheetId="3">#REF!</definedName>
    <definedName name="建物情報">#REF!</definedName>
    <definedName name="事業期間区分">[2]d!$B$3:$B$5</definedName>
    <definedName name="主な構造">[2]d!$I$3:$I$7</definedName>
    <definedName name="取得">[2]d!$Q$3:$Q$4</definedName>
    <definedName name="消費税">[4]選択肢!$G$52:$G$53</definedName>
    <definedName name="照明器具" localSheetId="16">#REF!</definedName>
    <definedName name="照明器具" localSheetId="17">#REF!</definedName>
    <definedName name="照明器具" localSheetId="6">#REF!</definedName>
    <definedName name="照明器具" localSheetId="8">#REF!</definedName>
    <definedName name="照明器具" localSheetId="3">#REF!</definedName>
    <definedName name="照明器具">#REF!</definedName>
    <definedName name="照明設備">[1]選択肢!$G$27:$G$28</definedName>
    <definedName name="新既">[2]d!$B$100:$B$101</definedName>
    <definedName name="設備タイプ別設備仕様書" localSheetId="6" hidden="1">#REF!</definedName>
    <definedName name="設備タイプ別設備仕様書" localSheetId="3" hidden="1">#REF!</definedName>
    <definedName name="設備タイプ別設備仕様書" hidden="1">#REF!</definedName>
    <definedName name="設備タイプ別設備仕様書ｃ" localSheetId="6" hidden="1">#REF!</definedName>
    <definedName name="設備タイプ別設備仕様書ｃ" localSheetId="3" hidden="1">#REF!</definedName>
    <definedName name="設備タイプ別設備仕様書ｃ" hidden="1">#REF!</definedName>
    <definedName name="大分類">[2]d!$AE$3:$AE$8</definedName>
    <definedName name="断熱被膜">[1]選択肢!$G$12:$G$13</definedName>
    <definedName name="地域区分">[2]d!$J$3:$J$10</definedName>
    <definedName name="締切月" localSheetId="16">#REF!</definedName>
    <definedName name="締切月" localSheetId="17">#REF!</definedName>
    <definedName name="締切月" localSheetId="6">#REF!</definedName>
    <definedName name="締切月" localSheetId="8">#REF!</definedName>
    <definedName name="締切月" localSheetId="3">#REF!</definedName>
    <definedName name="締切月">#REF!</definedName>
    <definedName name="締切日" localSheetId="16">#REF!</definedName>
    <definedName name="締切日" localSheetId="17">#REF!</definedName>
    <definedName name="締切日" localSheetId="6">#REF!</definedName>
    <definedName name="締切日" localSheetId="3">#REF!</definedName>
    <definedName name="締切日">#REF!</definedName>
    <definedName name="締切年" localSheetId="16">#REF!</definedName>
    <definedName name="締切年" localSheetId="17">#REF!</definedName>
    <definedName name="締切年" localSheetId="6">#REF!</definedName>
    <definedName name="締切年" localSheetId="3">#REF!</definedName>
    <definedName name="締切年">#REF!</definedName>
    <definedName name="都道府県">[2]d!$G$3:$G$49</definedName>
    <definedName name="都道府県名">[4]選択肢!$D$2:$D$49</definedName>
    <definedName name="文書名">[4]選択肢!$B$2:$B$5</definedName>
    <definedName name="補助対象経費1" localSheetId="16">#REF!</definedName>
    <definedName name="補助対象経費1" localSheetId="17">#REF!</definedName>
    <definedName name="補助対象経費1" localSheetId="6">#REF!</definedName>
    <definedName name="補助対象経費1" localSheetId="8">#REF!</definedName>
    <definedName name="補助対象経費1" localSheetId="3">#REF!</definedName>
    <definedName name="補助対象経費1">#REF!</definedName>
    <definedName name="有無">[1]選択肢!$G$12:$G$13</definedName>
    <definedName name="冷房効率">[1]選択肢!$G$55:$G$57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7" l="1"/>
  <c r="E4" i="99"/>
  <c r="C66" i="6"/>
  <c r="L14" i="18" l="1"/>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13" i="18"/>
  <c r="C4" i="99"/>
  <c r="V17" i="90" l="1"/>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Z23" i="90" s="1"/>
  <c r="Y22" i="90"/>
  <c r="V22" i="90"/>
  <c r="R22" i="90"/>
  <c r="Y21" i="90"/>
  <c r="V21" i="90"/>
  <c r="R21" i="90"/>
  <c r="Y20" i="90"/>
  <c r="V20" i="90"/>
  <c r="R20" i="90"/>
  <c r="Y19" i="90"/>
  <c r="V19" i="90"/>
  <c r="R19" i="90"/>
  <c r="Y18" i="90"/>
  <c r="V18" i="90"/>
  <c r="R18" i="90"/>
  <c r="Y17" i="90"/>
  <c r="Y16" i="90"/>
  <c r="V16" i="90"/>
  <c r="J39" i="89"/>
  <c r="Z19" i="89" l="1"/>
  <c r="Z20" i="89"/>
  <c r="Z22" i="90"/>
  <c r="V26" i="89"/>
  <c r="J34" i="89" s="1"/>
  <c r="J36" i="89" s="1"/>
  <c r="J42" i="89" s="1"/>
  <c r="V24" i="90"/>
  <c r="J28" i="90" s="1"/>
  <c r="Z17" i="90"/>
  <c r="Z20" i="90"/>
  <c r="Z22" i="89"/>
  <c r="R26" i="89"/>
  <c r="Z24" i="89"/>
  <c r="Z25" i="89"/>
  <c r="Z16" i="90"/>
  <c r="Z21" i="89"/>
  <c r="Z18" i="89"/>
  <c r="Z23" i="89"/>
  <c r="Z18" i="90"/>
  <c r="Z19" i="90"/>
  <c r="R24" i="90"/>
  <c r="Z21" i="90"/>
  <c r="Z26" i="89" l="1"/>
  <c r="Z24" i="90"/>
  <c r="J16" i="44"/>
  <c r="G16" i="44"/>
  <c r="K16" i="44" s="1"/>
  <c r="G9" i="89"/>
  <c r="AV14" i="18" l="1"/>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V301" i="18"/>
  <c r="AV302" i="18"/>
  <c r="AV303" i="18"/>
  <c r="AV304" i="18"/>
  <c r="AV305" i="18"/>
  <c r="AV306" i="18"/>
  <c r="AV307" i="18"/>
  <c r="AV308" i="18"/>
  <c r="AV309" i="18"/>
  <c r="AV310" i="18"/>
  <c r="AV311" i="18"/>
  <c r="AV312" i="18"/>
  <c r="AV313" i="18"/>
  <c r="AA77" i="98" l="1"/>
  <c r="S77" i="98"/>
  <c r="Q76" i="98"/>
  <c r="AA73" i="98"/>
  <c r="S73" i="98"/>
  <c r="Q72" i="98"/>
  <c r="AA69" i="98"/>
  <c r="S69" i="98"/>
  <c r="Q68" i="98"/>
  <c r="B7" i="98"/>
  <c r="U84" i="97" l="1"/>
  <c r="U81" i="97"/>
  <c r="U78" i="97"/>
  <c r="Q51" i="93" l="1"/>
  <c r="Q48" i="93"/>
  <c r="O47" i="93"/>
  <c r="Q47" i="93" s="1"/>
  <c r="O46" i="93"/>
  <c r="Q46" i="93" s="1"/>
  <c r="O45" i="93"/>
  <c r="Q45" i="93" s="1"/>
  <c r="Q44" i="93"/>
  <c r="O42" i="93"/>
  <c r="Q42" i="93" s="1"/>
  <c r="O41" i="93"/>
  <c r="Q41" i="93" s="1"/>
  <c r="O40" i="93"/>
  <c r="Q40" i="93" s="1"/>
  <c r="O39" i="93"/>
  <c r="O38" i="93"/>
  <c r="O37" i="93"/>
  <c r="O36" i="93"/>
  <c r="Q35" i="93"/>
  <c r="Q34" i="93"/>
  <c r="O32" i="93"/>
  <c r="K32" i="93"/>
  <c r="O31" i="93"/>
  <c r="K31" i="93"/>
  <c r="O29" i="93"/>
  <c r="O28" i="93"/>
  <c r="O26" i="93"/>
  <c r="O25" i="93"/>
  <c r="O24" i="93"/>
  <c r="Q24" i="93" s="1"/>
  <c r="O23" i="93"/>
  <c r="O21" i="93"/>
  <c r="K21" i="93"/>
  <c r="O20" i="93"/>
  <c r="K20" i="93"/>
  <c r="O19" i="93"/>
  <c r="K19" i="93"/>
  <c r="O18" i="93"/>
  <c r="K18" i="93"/>
  <c r="O17" i="93"/>
  <c r="K17" i="93"/>
  <c r="O16" i="93"/>
  <c r="K16" i="93"/>
  <c r="O15" i="93"/>
  <c r="K15" i="93"/>
  <c r="O14" i="93"/>
  <c r="K14" i="93"/>
  <c r="Q12" i="93"/>
  <c r="O47" i="7"/>
  <c r="Q14" i="93" l="1"/>
  <c r="Q49" i="93"/>
  <c r="J28" i="88" l="1"/>
  <c r="J8" i="88" l="1"/>
  <c r="J30" i="4" l="1"/>
  <c r="J24" i="4"/>
  <c r="J18" i="4"/>
  <c r="J12" i="4"/>
  <c r="AA66" i="98" s="1"/>
  <c r="AC75" i="97" l="1"/>
  <c r="N7" i="83"/>
  <c r="C125" i="6" l="1"/>
  <c r="C123" i="6"/>
  <c r="C122" i="6"/>
  <c r="C114" i="6"/>
  <c r="C112" i="6"/>
  <c r="C111" i="6"/>
  <c r="C95" i="6"/>
  <c r="C93" i="6"/>
  <c r="C92" i="6"/>
  <c r="C84" i="6"/>
  <c r="C82" i="6"/>
  <c r="C81" i="6"/>
  <c r="C64" i="6"/>
  <c r="C63" i="6"/>
  <c r="C55" i="6"/>
  <c r="C53" i="6"/>
  <c r="C52" i="6"/>
  <c r="C29" i="6"/>
  <c r="C27" i="6"/>
  <c r="C26" i="6"/>
  <c r="C11" i="6"/>
  <c r="C13" i="6"/>
  <c r="C10" i="6"/>
  <c r="C6" i="6"/>
  <c r="AC84" i="97"/>
  <c r="S83" i="97"/>
  <c r="AC81" i="97"/>
  <c r="S80" i="97"/>
  <c r="AC78" i="97"/>
  <c r="S77" i="97"/>
  <c r="G11" i="4"/>
  <c r="G12" i="4"/>
  <c r="G28" i="4"/>
  <c r="G22" i="4"/>
  <c r="G16" i="4"/>
  <c r="G10" i="4"/>
  <c r="S74" i="97" l="1"/>
  <c r="Q65" i="98"/>
  <c r="S66" i="98"/>
  <c r="U75" i="97"/>
  <c r="G31" i="4"/>
  <c r="G25" i="4"/>
  <c r="G13" i="4"/>
  <c r="AG72" i="97" l="1"/>
  <c r="J8" i="90" l="1"/>
  <c r="C11" i="7"/>
  <c r="M10" i="7"/>
  <c r="C10" i="7"/>
  <c r="H64" i="4" l="1"/>
  <c r="H63" i="4"/>
  <c r="C6" i="7"/>
  <c r="L5" i="4"/>
  <c r="AH63" i="98" s="1"/>
  <c r="G9" i="4"/>
  <c r="J34" i="90"/>
  <c r="AV13" i="18" l="1"/>
  <c r="J20" i="88" l="1"/>
  <c r="J32" i="88" l="1"/>
  <c r="E42" i="96" l="1"/>
  <c r="E46" i="96" s="1"/>
  <c r="E28" i="96"/>
  <c r="E32" i="96" s="1"/>
  <c r="E9" i="96"/>
  <c r="J40" i="88" l="1"/>
  <c r="J49" i="88" s="1"/>
  <c r="Q48" i="95" l="1"/>
  <c r="O47" i="95"/>
  <c r="Q47" i="95" s="1"/>
  <c r="O46" i="95"/>
  <c r="Q46" i="95" s="1"/>
  <c r="O45" i="95"/>
  <c r="Q45" i="95" s="1"/>
  <c r="Q44" i="95"/>
  <c r="O42" i="95"/>
  <c r="Q42" i="95" s="1"/>
  <c r="O41" i="95"/>
  <c r="Q41" i="95" s="1"/>
  <c r="O40" i="95"/>
  <c r="Q40" i="95" s="1"/>
  <c r="O39" i="95"/>
  <c r="Q39" i="95" s="1"/>
  <c r="O38" i="95"/>
  <c r="Q38" i="95" s="1"/>
  <c r="O37" i="95"/>
  <c r="Q37" i="95" s="1"/>
  <c r="O36" i="95"/>
  <c r="Q36" i="95" s="1"/>
  <c r="Q35" i="95"/>
  <c r="Q34" i="95"/>
  <c r="O32" i="95"/>
  <c r="K32" i="95"/>
  <c r="O31" i="95"/>
  <c r="K31" i="95"/>
  <c r="O29" i="95"/>
  <c r="Q29" i="95" s="1"/>
  <c r="O28" i="95"/>
  <c r="Q28" i="95" s="1"/>
  <c r="O26" i="95"/>
  <c r="Q26" i="95" s="1"/>
  <c r="O25" i="95"/>
  <c r="Q25" i="95" s="1"/>
  <c r="O24" i="95"/>
  <c r="Q24" i="95" s="1"/>
  <c r="O23" i="95"/>
  <c r="Q23" i="95" s="1"/>
  <c r="O21" i="95"/>
  <c r="K21" i="95"/>
  <c r="O20" i="95"/>
  <c r="K20" i="95"/>
  <c r="O19" i="95"/>
  <c r="K19" i="95"/>
  <c r="O18" i="95"/>
  <c r="K18" i="95"/>
  <c r="O17" i="95"/>
  <c r="K17" i="95"/>
  <c r="O16" i="95"/>
  <c r="K16" i="95"/>
  <c r="O15" i="95"/>
  <c r="K15" i="95"/>
  <c r="O14" i="95"/>
  <c r="K14" i="95"/>
  <c r="Q12" i="95"/>
  <c r="Q11" i="95"/>
  <c r="Q48" i="94"/>
  <c r="O47" i="94"/>
  <c r="Q47" i="94" s="1"/>
  <c r="O46" i="94"/>
  <c r="Q46" i="94" s="1"/>
  <c r="O45" i="94"/>
  <c r="Q45" i="94" s="1"/>
  <c r="Q44" i="94"/>
  <c r="O42" i="94"/>
  <c r="Q42" i="94" s="1"/>
  <c r="O41" i="94"/>
  <c r="Q41" i="94" s="1"/>
  <c r="O40" i="94"/>
  <c r="Q40" i="94" s="1"/>
  <c r="O39" i="94"/>
  <c r="Q39" i="94" s="1"/>
  <c r="O38" i="94"/>
  <c r="Q38" i="94" s="1"/>
  <c r="O37" i="94"/>
  <c r="Q37" i="94" s="1"/>
  <c r="O36" i="94"/>
  <c r="Q36" i="94" s="1"/>
  <c r="Q35" i="94"/>
  <c r="Q34" i="94"/>
  <c r="O32" i="94"/>
  <c r="K32" i="94"/>
  <c r="O31" i="94"/>
  <c r="K31" i="94"/>
  <c r="O29" i="94"/>
  <c r="Q29" i="94" s="1"/>
  <c r="O28" i="94"/>
  <c r="Q28" i="94" s="1"/>
  <c r="O26" i="94"/>
  <c r="Q26" i="94" s="1"/>
  <c r="O25" i="94"/>
  <c r="Q25" i="94" s="1"/>
  <c r="O24" i="94"/>
  <c r="Q24" i="94" s="1"/>
  <c r="O23" i="94"/>
  <c r="Q23" i="94" s="1"/>
  <c r="O21" i="94"/>
  <c r="K21" i="94"/>
  <c r="O20" i="94"/>
  <c r="K20" i="94"/>
  <c r="O19" i="94"/>
  <c r="K19" i="94"/>
  <c r="O18" i="94"/>
  <c r="K18" i="94"/>
  <c r="O17" i="94"/>
  <c r="K17" i="94"/>
  <c r="O16" i="94"/>
  <c r="K16" i="94"/>
  <c r="O15" i="94"/>
  <c r="K15" i="94"/>
  <c r="O14" i="94"/>
  <c r="K14" i="94"/>
  <c r="Q12" i="94"/>
  <c r="Q11" i="94"/>
  <c r="Q39" i="93"/>
  <c r="Q38" i="93"/>
  <c r="Q37" i="93"/>
  <c r="Q36" i="93"/>
  <c r="Q29" i="93"/>
  <c r="Q28" i="93"/>
  <c r="Q26" i="93"/>
  <c r="Q25" i="93"/>
  <c r="Q23" i="93"/>
  <c r="Q11" i="93"/>
  <c r="O47" i="55"/>
  <c r="Q47" i="55" s="1"/>
  <c r="O46" i="55"/>
  <c r="Q46" i="55" s="1"/>
  <c r="O45" i="55"/>
  <c r="Q45" i="55" s="1"/>
  <c r="O42" i="55"/>
  <c r="Q42" i="55" s="1"/>
  <c r="O41" i="55"/>
  <c r="Q41" i="55" s="1"/>
  <c r="O40" i="55"/>
  <c r="Q40" i="55" s="1"/>
  <c r="O39" i="55"/>
  <c r="Q39" i="55" s="1"/>
  <c r="O38" i="55"/>
  <c r="Q38" i="55" s="1"/>
  <c r="O37" i="55"/>
  <c r="Q37" i="55" s="1"/>
  <c r="O36" i="55"/>
  <c r="Q36" i="55" s="1"/>
  <c r="O29" i="55"/>
  <c r="Q29" i="55" s="1"/>
  <c r="O28" i="55"/>
  <c r="Q28" i="55" s="1"/>
  <c r="O32" i="55"/>
  <c r="O31" i="55"/>
  <c r="K32" i="55"/>
  <c r="O26" i="55"/>
  <c r="Q26" i="55" s="1"/>
  <c r="O25" i="55"/>
  <c r="Q25" i="55" s="1"/>
  <c r="O24" i="55"/>
  <c r="Q24" i="55" s="1"/>
  <c r="O23" i="55"/>
  <c r="Q23" i="55" s="1"/>
  <c r="O21" i="55"/>
  <c r="O20" i="55"/>
  <c r="O19" i="55"/>
  <c r="O18" i="55"/>
  <c r="O17" i="55"/>
  <c r="O16" i="55"/>
  <c r="O15" i="55"/>
  <c r="O14" i="55"/>
  <c r="Q43" i="93" l="1"/>
  <c r="Q32" i="94"/>
  <c r="Q27" i="55"/>
  <c r="Q21" i="94"/>
  <c r="Q16" i="93"/>
  <c r="Q19" i="94"/>
  <c r="Q49" i="94"/>
  <c r="Q16" i="94"/>
  <c r="Q20" i="94"/>
  <c r="Q31" i="95"/>
  <c r="Q31" i="93"/>
  <c r="Q21" i="93"/>
  <c r="Q18" i="95"/>
  <c r="Q15" i="94"/>
  <c r="Q15" i="95"/>
  <c r="Q19" i="95"/>
  <c r="Q17" i="94"/>
  <c r="Q20" i="93"/>
  <c r="Q15" i="93"/>
  <c r="Q19" i="93"/>
  <c r="Q20" i="95"/>
  <c r="Q17" i="95"/>
  <c r="Q18" i="94"/>
  <c r="Q21" i="95"/>
  <c r="Q16" i="95"/>
  <c r="Q32" i="95"/>
  <c r="Q14" i="95"/>
  <c r="Q14" i="94"/>
  <c r="Q27" i="94"/>
  <c r="Q31" i="94"/>
  <c r="Q43" i="55"/>
  <c r="Q18" i="93"/>
  <c r="Q32" i="93"/>
  <c r="Q17" i="93"/>
  <c r="Q43" i="95"/>
  <c r="Q49" i="95"/>
  <c r="Q27" i="95"/>
  <c r="Q43" i="94"/>
  <c r="Q27" i="93"/>
  <c r="Q32" i="55"/>
  <c r="Q22" i="93" l="1"/>
  <c r="Q33" i="94"/>
  <c r="Q33" i="93"/>
  <c r="Q33" i="95"/>
  <c r="Q22" i="95"/>
  <c r="Q22" i="94"/>
  <c r="Q50" i="93" l="1"/>
  <c r="Q50" i="94"/>
  <c r="Q50" i="95"/>
  <c r="K14" i="55"/>
  <c r="Q14" i="55" s="1"/>
  <c r="K15" i="55"/>
  <c r="Q15" i="55" s="1"/>
  <c r="W26" i="7" l="1"/>
  <c r="F163" i="35" l="1"/>
  <c r="I15" i="7" l="1"/>
  <c r="I7" i="96" l="1"/>
  <c r="Q24" i="7"/>
  <c r="O9" i="55"/>
  <c r="Q9" i="55" s="1"/>
  <c r="O10" i="55"/>
  <c r="Q10" i="55" s="1"/>
  <c r="K48" i="86"/>
  <c r="E48" i="86"/>
  <c r="K39" i="86"/>
  <c r="E39" i="86"/>
  <c r="K30" i="86"/>
  <c r="E30" i="86"/>
  <c r="K21" i="86"/>
  <c r="E21" i="86"/>
  <c r="K12" i="86"/>
  <c r="E12" i="86"/>
  <c r="Q11" i="55" l="1"/>
  <c r="D19" i="96" s="1"/>
  <c r="F94" i="4" s="1"/>
  <c r="N94" i="4" s="1"/>
  <c r="C19" i="96"/>
  <c r="C94" i="4" s="1"/>
  <c r="F19" i="96"/>
  <c r="D9" i="96"/>
  <c r="C9" i="96"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G7" i="83"/>
  <c r="J45" i="7" l="1"/>
  <c r="T49" i="7" s="1"/>
  <c r="T47" i="7"/>
  <c r="T46" i="7"/>
  <c r="T44" i="7"/>
  <c r="T43" i="7"/>
  <c r="T42" i="7"/>
  <c r="T41" i="7"/>
  <c r="T40" i="7"/>
  <c r="T39" i="7"/>
  <c r="T38" i="7"/>
  <c r="T37" i="7"/>
  <c r="T36" i="7"/>
  <c r="T35" i="7"/>
  <c r="T34" i="7"/>
  <c r="T33" i="7"/>
  <c r="T32" i="7"/>
  <c r="T31" i="7"/>
  <c r="T45" i="7" l="1"/>
  <c r="J48" i="7"/>
  <c r="O48" i="7"/>
  <c r="S20" i="85"/>
  <c r="S19" i="85"/>
  <c r="N20" i="85"/>
  <c r="N19" i="85"/>
  <c r="I20" i="85"/>
  <c r="I19" i="85"/>
  <c r="D20" i="85"/>
  <c r="D19" i="85"/>
  <c r="N54" i="83" l="1"/>
  <c r="G54" i="83"/>
  <c r="T50" i="7"/>
  <c r="T48" i="7"/>
  <c r="K5" i="96" s="1"/>
  <c r="T52" i="7"/>
  <c r="T51" i="7"/>
  <c r="L14" i="7" l="1"/>
  <c r="S18" i="85"/>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S30" i="85" l="1"/>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N33" i="83"/>
  <c r="G43" i="83"/>
  <c r="N43" i="83"/>
  <c r="E20" i="7"/>
  <c r="Q48" i="55"/>
  <c r="Q44" i="55"/>
  <c r="Q34" i="55"/>
  <c r="K13" i="18"/>
  <c r="Q49" i="55" l="1"/>
  <c r="S21" i="85"/>
  <c r="S40" i="85" s="1"/>
  <c r="S46" i="85" s="1"/>
  <c r="D21" i="85"/>
  <c r="D40" i="85" s="1"/>
  <c r="D46" i="85" s="1"/>
  <c r="I21" i="85"/>
  <c r="I40" i="85" s="1"/>
  <c r="I46" i="85" s="1"/>
  <c r="N21" i="85"/>
  <c r="N40" i="85" s="1"/>
  <c r="N13" i="83"/>
  <c r="G13" i="83"/>
  <c r="N23" i="83"/>
  <c r="G23" i="83"/>
  <c r="G33" i="83"/>
  <c r="Q35" i="55" l="1"/>
  <c r="G45" i="96" l="1"/>
  <c r="K31" i="55"/>
  <c r="Q31" i="55" s="1"/>
  <c r="Q33" i="55" s="1"/>
  <c r="K20" i="55"/>
  <c r="Q20" i="55" s="1"/>
  <c r="G31" i="96" l="1"/>
  <c r="G38" i="96"/>
  <c r="N97" i="4" l="1"/>
  <c r="G24" i="96"/>
  <c r="G13" i="96" s="1"/>
  <c r="K21" i="55" l="1"/>
  <c r="Q21" i="55" s="1"/>
  <c r="K19" i="55"/>
  <c r="Q19" i="55" s="1"/>
  <c r="K18" i="55"/>
  <c r="Q18" i="55" s="1"/>
  <c r="K17" i="55"/>
  <c r="Q17" i="55" s="1"/>
  <c r="K16" i="55"/>
  <c r="Q16" i="55" s="1"/>
  <c r="Q22" i="55" l="1"/>
  <c r="I19" i="7"/>
  <c r="I23" i="7" l="1"/>
  <c r="C121" i="6" l="1"/>
  <c r="C124" i="6"/>
  <c r="C126" i="6"/>
  <c r="C127" i="6"/>
  <c r="C128" i="6"/>
  <c r="C120" i="6"/>
  <c r="D119" i="6"/>
  <c r="C116" i="6"/>
  <c r="C115" i="6"/>
  <c r="C113" i="6"/>
  <c r="C110" i="6"/>
  <c r="C109" i="6"/>
  <c r="C108" i="6"/>
  <c r="C107" i="6"/>
  <c r="C91" i="6"/>
  <c r="C94" i="6"/>
  <c r="C96" i="6"/>
  <c r="C97" i="6"/>
  <c r="C98" i="6"/>
  <c r="C90" i="6"/>
  <c r="D89" i="6"/>
  <c r="C86" i="6"/>
  <c r="C85" i="6"/>
  <c r="C83" i="6"/>
  <c r="C80" i="6"/>
  <c r="C79" i="6"/>
  <c r="C78" i="6"/>
  <c r="C77" i="6"/>
  <c r="C62" i="6"/>
  <c r="C65" i="6"/>
  <c r="C67" i="6"/>
  <c r="C68" i="6"/>
  <c r="C69" i="6"/>
  <c r="C61" i="6"/>
  <c r="D60" i="6"/>
  <c r="C57" i="6"/>
  <c r="C56" i="6"/>
  <c r="C54" i="6"/>
  <c r="C51" i="6"/>
  <c r="C50" i="6"/>
  <c r="C49" i="6"/>
  <c r="C48" i="6"/>
  <c r="C39" i="6"/>
  <c r="C38" i="6"/>
  <c r="C37" i="6"/>
  <c r="C36" i="6"/>
  <c r="C32" i="6"/>
  <c r="C31" i="6"/>
  <c r="C30" i="6"/>
  <c r="C28" i="6"/>
  <c r="C25" i="6"/>
  <c r="C24" i="6"/>
  <c r="D23" i="6"/>
  <c r="C20" i="6"/>
  <c r="C19" i="6"/>
  <c r="C18" i="6"/>
  <c r="C15" i="6"/>
  <c r="C14" i="6"/>
  <c r="C12" i="6"/>
  <c r="C9" i="6"/>
  <c r="C8" i="6"/>
  <c r="C7" i="6" l="1"/>
  <c r="M13" i="18" l="1"/>
  <c r="N13" i="18" l="1"/>
  <c r="M19" i="7" l="1"/>
  <c r="V19" i="7"/>
  <c r="L296" i="4"/>
  <c r="L253" i="4"/>
  <c r="L210" i="4"/>
  <c r="L167" i="4"/>
  <c r="P6" i="7"/>
  <c r="G30" i="4" l="1"/>
  <c r="G29" i="4"/>
  <c r="G27" i="4"/>
  <c r="G24" i="4"/>
  <c r="G23" i="4"/>
  <c r="G21" i="4"/>
  <c r="G19" i="4"/>
  <c r="G18" i="4"/>
  <c r="G17" i="4"/>
  <c r="G15" i="4"/>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U43" i="44" s="1"/>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H25" i="44"/>
  <c r="AG25" i="44"/>
  <c r="AE25" i="44"/>
  <c r="AH24" i="44"/>
  <c r="AG24" i="44"/>
  <c r="AE24" i="44"/>
  <c r="AH23" i="44"/>
  <c r="AG23" i="44"/>
  <c r="AE23" i="44"/>
  <c r="AH22" i="44"/>
  <c r="AG22" i="44"/>
  <c r="AE22" i="44"/>
  <c r="AI22" i="44" s="1"/>
  <c r="AH21" i="44"/>
  <c r="AG21" i="44"/>
  <c r="AE21" i="44"/>
  <c r="AH20" i="44"/>
  <c r="AG20" i="44"/>
  <c r="AE20" i="44"/>
  <c r="AH19" i="44"/>
  <c r="AG19" i="44"/>
  <c r="AE19" i="44"/>
  <c r="AI19" i="44" s="1"/>
  <c r="AH18" i="44"/>
  <c r="AG18" i="44"/>
  <c r="AE18" i="44"/>
  <c r="AH17" i="44"/>
  <c r="AG17" i="44"/>
  <c r="AE17" i="44"/>
  <c r="AH16" i="44"/>
  <c r="AG16" i="44"/>
  <c r="AE16" i="44"/>
  <c r="V69" i="44"/>
  <c r="U69" i="44"/>
  <c r="S69" i="44"/>
  <c r="V68" i="44"/>
  <c r="U68" i="44"/>
  <c r="S68" i="44"/>
  <c r="W68" i="44" s="1"/>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K61" i="44" s="1"/>
  <c r="J60" i="44"/>
  <c r="I60" i="44"/>
  <c r="G60" i="44"/>
  <c r="J58" i="44"/>
  <c r="I58" i="44"/>
  <c r="G58" i="44"/>
  <c r="J57" i="44"/>
  <c r="I57" i="44"/>
  <c r="G57" i="44"/>
  <c r="J56" i="44"/>
  <c r="I56" i="44"/>
  <c r="G56" i="44"/>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K36" i="44" s="1"/>
  <c r="I36" i="44"/>
  <c r="J36" i="44"/>
  <c r="J34" i="44"/>
  <c r="I34" i="44"/>
  <c r="G34" i="44"/>
  <c r="J33" i="44"/>
  <c r="I33" i="44"/>
  <c r="G33" i="44"/>
  <c r="J32" i="44"/>
  <c r="I32" i="44"/>
  <c r="G32" i="44"/>
  <c r="K32" i="44" s="1"/>
  <c r="J31" i="44"/>
  <c r="I31" i="44"/>
  <c r="G31" i="44"/>
  <c r="J30" i="44"/>
  <c r="I30" i="44"/>
  <c r="G30" i="44"/>
  <c r="J29" i="44"/>
  <c r="I29" i="44"/>
  <c r="G29" i="44"/>
  <c r="J28" i="44"/>
  <c r="I28" i="44"/>
  <c r="G28" i="44"/>
  <c r="J27" i="44"/>
  <c r="I27" i="44"/>
  <c r="G27" i="44"/>
  <c r="W61" i="44" l="1"/>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I37" i="44" l="1"/>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J18" i="44"/>
  <c r="I18" i="44"/>
  <c r="G18" i="44"/>
  <c r="J17" i="44"/>
  <c r="I17" i="44"/>
  <c r="G17" i="44"/>
  <c r="I16" i="44"/>
  <c r="K19" i="44" l="1"/>
  <c r="AE70" i="44"/>
  <c r="AE71" i="44" s="1"/>
  <c r="AG70" i="44"/>
  <c r="S70" i="44"/>
  <c r="G70" i="44"/>
  <c r="I70" i="44"/>
  <c r="G26" i="44"/>
  <c r="AQ70" i="44"/>
  <c r="AQ71" i="44" s="1"/>
  <c r="AS70" i="44"/>
  <c r="U70" i="44"/>
  <c r="AI70" i="44"/>
  <c r="K37" i="44"/>
  <c r="K48" i="44"/>
  <c r="G37" i="44"/>
  <c r="I59" i="44"/>
  <c r="K22" i="44"/>
  <c r="K21" i="44"/>
  <c r="K18" i="44"/>
  <c r="K20" i="44"/>
  <c r="K24" i="44"/>
  <c r="I26" i="44"/>
  <c r="K23" i="44"/>
  <c r="K17" i="44"/>
  <c r="AU70" i="44" l="1"/>
  <c r="AU71" i="44" s="1"/>
  <c r="U71" i="44"/>
  <c r="I45" i="85" s="1"/>
  <c r="S71" i="44"/>
  <c r="W70" i="44"/>
  <c r="W71" i="44" s="1"/>
  <c r="K70" i="44"/>
  <c r="I71" i="44"/>
  <c r="G71" i="44"/>
  <c r="AG71" i="44"/>
  <c r="N45" i="85" s="1"/>
  <c r="AI71" i="44"/>
  <c r="E35" i="96" s="1"/>
  <c r="AS71" i="44"/>
  <c r="S45" i="85" s="1"/>
  <c r="Q51" i="95" s="1"/>
  <c r="Q52" i="95" s="1"/>
  <c r="Q53" i="95" s="1"/>
  <c r="K26" i="44"/>
  <c r="K308" i="18"/>
  <c r="M308" i="18"/>
  <c r="K309" i="18"/>
  <c r="M309" i="18"/>
  <c r="K310" i="18"/>
  <c r="M310" i="18"/>
  <c r="K311" i="18"/>
  <c r="M311" i="18"/>
  <c r="K312" i="18"/>
  <c r="M312" i="18"/>
  <c r="K313" i="18"/>
  <c r="M313" i="18"/>
  <c r="N46" i="85" l="1"/>
  <c r="Q51" i="94" s="1"/>
  <c r="Q52" i="94" s="1"/>
  <c r="Q53" i="94" s="1"/>
  <c r="D35" i="96" s="1"/>
  <c r="E39" i="96"/>
  <c r="D42" i="96"/>
  <c r="D45" i="85"/>
  <c r="Q51" i="55" s="1"/>
  <c r="Q52" i="55" s="1"/>
  <c r="Q52" i="93"/>
  <c r="N312" i="18"/>
  <c r="N313" i="18"/>
  <c r="N310" i="18"/>
  <c r="N309" i="18"/>
  <c r="N311" i="18"/>
  <c r="N308" i="18"/>
  <c r="K71" i="44"/>
  <c r="E20" i="96" s="1"/>
  <c r="E21" i="96" s="1"/>
  <c r="E25" i="96" s="1"/>
  <c r="E10" i="96" l="1"/>
  <c r="E11" i="96" s="1"/>
  <c r="E14" i="96" s="1"/>
  <c r="F35" i="96"/>
  <c r="D39" i="96"/>
  <c r="C35" i="96"/>
  <c r="C39" i="96" s="1"/>
  <c r="F42" i="96"/>
  <c r="C42" i="96"/>
  <c r="C46" i="96" s="1"/>
  <c r="D46" i="96"/>
  <c r="M307" i="18"/>
  <c r="K307" i="18"/>
  <c r="M306" i="18"/>
  <c r="K306" i="18"/>
  <c r="M305" i="18"/>
  <c r="K305" i="18"/>
  <c r="M304" i="18"/>
  <c r="K304" i="18"/>
  <c r="M303" i="18"/>
  <c r="K303" i="18"/>
  <c r="M302" i="18"/>
  <c r="K302" i="18"/>
  <c r="M301" i="18"/>
  <c r="K301" i="18"/>
  <c r="M300" i="18"/>
  <c r="K300" i="18"/>
  <c r="M299" i="18"/>
  <c r="K299" i="18"/>
  <c r="M298" i="18"/>
  <c r="K298" i="18"/>
  <c r="M297" i="18"/>
  <c r="K297" i="18"/>
  <c r="M296" i="18"/>
  <c r="K296" i="18"/>
  <c r="M295" i="18"/>
  <c r="K295" i="18"/>
  <c r="M294" i="18"/>
  <c r="K294" i="18"/>
  <c r="M293" i="18"/>
  <c r="K293" i="18"/>
  <c r="M292" i="18"/>
  <c r="K292" i="18"/>
  <c r="M291" i="18"/>
  <c r="K291" i="18"/>
  <c r="M290" i="18"/>
  <c r="K290" i="18"/>
  <c r="M289" i="18"/>
  <c r="K289" i="18"/>
  <c r="M288" i="18"/>
  <c r="K288" i="18"/>
  <c r="M287" i="18"/>
  <c r="K287" i="18"/>
  <c r="M286" i="18"/>
  <c r="K286" i="18"/>
  <c r="M285" i="18"/>
  <c r="K285" i="18"/>
  <c r="M284" i="18"/>
  <c r="K284" i="18"/>
  <c r="M283" i="18"/>
  <c r="K283" i="18"/>
  <c r="M282" i="18"/>
  <c r="K282" i="18"/>
  <c r="M281" i="18"/>
  <c r="K281" i="18"/>
  <c r="M280" i="18"/>
  <c r="K280" i="18"/>
  <c r="M279" i="18"/>
  <c r="K279" i="18"/>
  <c r="M278" i="18"/>
  <c r="K278" i="18"/>
  <c r="M277" i="18"/>
  <c r="K277" i="18"/>
  <c r="M276" i="18"/>
  <c r="K276" i="18"/>
  <c r="M275" i="18"/>
  <c r="K275" i="18"/>
  <c r="M274" i="18"/>
  <c r="K274" i="18"/>
  <c r="M273" i="18"/>
  <c r="K273" i="18"/>
  <c r="M272" i="18"/>
  <c r="K272" i="18"/>
  <c r="M271" i="18"/>
  <c r="K271" i="18"/>
  <c r="M270" i="18"/>
  <c r="K270" i="18"/>
  <c r="M269" i="18"/>
  <c r="K269" i="18"/>
  <c r="M268" i="18"/>
  <c r="K268" i="18"/>
  <c r="M267" i="18"/>
  <c r="K267" i="18"/>
  <c r="M266" i="18"/>
  <c r="K266" i="18"/>
  <c r="M265" i="18"/>
  <c r="K265" i="18"/>
  <c r="M264" i="18"/>
  <c r="K264" i="18"/>
  <c r="M263" i="18"/>
  <c r="K263" i="18"/>
  <c r="M262" i="18"/>
  <c r="K262" i="18"/>
  <c r="M261" i="18"/>
  <c r="K261" i="18"/>
  <c r="M260" i="18"/>
  <c r="K260" i="18"/>
  <c r="M259" i="18"/>
  <c r="K259" i="18"/>
  <c r="M258" i="18"/>
  <c r="K258" i="18"/>
  <c r="M257" i="18"/>
  <c r="K257" i="18"/>
  <c r="M256" i="18"/>
  <c r="K256" i="18"/>
  <c r="M255" i="18"/>
  <c r="K255" i="18"/>
  <c r="M254" i="18"/>
  <c r="K254" i="18"/>
  <c r="M253" i="18"/>
  <c r="K253" i="18"/>
  <c r="M252" i="18"/>
  <c r="K252" i="18"/>
  <c r="M251" i="18"/>
  <c r="K251" i="18"/>
  <c r="M250" i="18"/>
  <c r="K250" i="18"/>
  <c r="M249" i="18"/>
  <c r="K249" i="18"/>
  <c r="M248" i="18"/>
  <c r="K248" i="18"/>
  <c r="M247" i="18"/>
  <c r="K247" i="18"/>
  <c r="M246" i="18"/>
  <c r="K246" i="18"/>
  <c r="M245" i="18"/>
  <c r="K245" i="18"/>
  <c r="M244" i="18"/>
  <c r="K244" i="18"/>
  <c r="M243" i="18"/>
  <c r="K243" i="18"/>
  <c r="M242" i="18"/>
  <c r="K242" i="18"/>
  <c r="M241" i="18"/>
  <c r="K241" i="18"/>
  <c r="M240" i="18"/>
  <c r="K240" i="18"/>
  <c r="M239" i="18"/>
  <c r="K239" i="18"/>
  <c r="M238" i="18"/>
  <c r="K238" i="18"/>
  <c r="M237" i="18"/>
  <c r="K237" i="18"/>
  <c r="M236" i="18"/>
  <c r="K236" i="18"/>
  <c r="M235" i="18"/>
  <c r="K235" i="18"/>
  <c r="M234" i="18"/>
  <c r="K234" i="18"/>
  <c r="M233" i="18"/>
  <c r="K233" i="18"/>
  <c r="M232" i="18"/>
  <c r="K232" i="18"/>
  <c r="M231" i="18"/>
  <c r="K231" i="18"/>
  <c r="M230" i="18"/>
  <c r="K230" i="18"/>
  <c r="M229" i="18"/>
  <c r="K229" i="18"/>
  <c r="M228" i="18"/>
  <c r="K228" i="18"/>
  <c r="M227" i="18"/>
  <c r="K227" i="18"/>
  <c r="M226" i="18"/>
  <c r="K226" i="18"/>
  <c r="M225" i="18"/>
  <c r="K225" i="18"/>
  <c r="M224" i="18"/>
  <c r="K224" i="18"/>
  <c r="M223" i="18"/>
  <c r="K223" i="18"/>
  <c r="M222" i="18"/>
  <c r="K222" i="18"/>
  <c r="M221" i="18"/>
  <c r="K221" i="18"/>
  <c r="M220" i="18"/>
  <c r="K220" i="18"/>
  <c r="M219" i="18"/>
  <c r="K219" i="18"/>
  <c r="M218" i="18"/>
  <c r="K218" i="18"/>
  <c r="M217" i="18"/>
  <c r="K217" i="18"/>
  <c r="M216" i="18"/>
  <c r="K216" i="18"/>
  <c r="M215" i="18"/>
  <c r="K215" i="18"/>
  <c r="M214" i="18"/>
  <c r="K214" i="18"/>
  <c r="M213" i="18"/>
  <c r="K213" i="18"/>
  <c r="M212" i="18"/>
  <c r="K212" i="18"/>
  <c r="M211" i="18"/>
  <c r="K211" i="18"/>
  <c r="M210" i="18"/>
  <c r="K210" i="18"/>
  <c r="M209" i="18"/>
  <c r="K209" i="18"/>
  <c r="M208" i="18"/>
  <c r="K208" i="18"/>
  <c r="M207" i="18"/>
  <c r="K207" i="18"/>
  <c r="M206" i="18"/>
  <c r="K206" i="18"/>
  <c r="M205" i="18"/>
  <c r="K205" i="18"/>
  <c r="M204" i="18"/>
  <c r="K204" i="18"/>
  <c r="M203" i="18"/>
  <c r="K203" i="18"/>
  <c r="M202" i="18"/>
  <c r="K202" i="18"/>
  <c r="M201" i="18"/>
  <c r="K201" i="18"/>
  <c r="M200" i="18"/>
  <c r="K200" i="18"/>
  <c r="M199" i="18"/>
  <c r="K199" i="18"/>
  <c r="M198" i="18"/>
  <c r="K198" i="18"/>
  <c r="M197" i="18"/>
  <c r="K197" i="18"/>
  <c r="M196" i="18"/>
  <c r="K196" i="18"/>
  <c r="M195" i="18"/>
  <c r="K195" i="18"/>
  <c r="M194" i="18"/>
  <c r="K194" i="18"/>
  <c r="M193" i="18"/>
  <c r="K193" i="18"/>
  <c r="M192" i="18"/>
  <c r="K192" i="18"/>
  <c r="M191" i="18"/>
  <c r="K191" i="18"/>
  <c r="M190" i="18"/>
  <c r="K190" i="18"/>
  <c r="M189" i="18"/>
  <c r="K189" i="18"/>
  <c r="M188" i="18"/>
  <c r="K188" i="18"/>
  <c r="M187" i="18"/>
  <c r="K187" i="18"/>
  <c r="M186" i="18"/>
  <c r="K186" i="18"/>
  <c r="M185" i="18"/>
  <c r="K185" i="18"/>
  <c r="M184" i="18"/>
  <c r="K184" i="18"/>
  <c r="M183" i="18"/>
  <c r="K183" i="18"/>
  <c r="M182" i="18"/>
  <c r="K182" i="18"/>
  <c r="M181" i="18"/>
  <c r="K181" i="18"/>
  <c r="M180" i="18"/>
  <c r="K180" i="18"/>
  <c r="M179" i="18"/>
  <c r="K179" i="18"/>
  <c r="M178" i="18"/>
  <c r="K178" i="18"/>
  <c r="M177" i="18"/>
  <c r="K177" i="18"/>
  <c r="M176" i="18"/>
  <c r="K176" i="18"/>
  <c r="M175" i="18"/>
  <c r="K175" i="18"/>
  <c r="M174" i="18"/>
  <c r="K174" i="18"/>
  <c r="M173" i="18"/>
  <c r="K173" i="18"/>
  <c r="M172" i="18"/>
  <c r="K172" i="18"/>
  <c r="M171" i="18"/>
  <c r="K171" i="18"/>
  <c r="M170" i="18"/>
  <c r="K170" i="18"/>
  <c r="M169" i="18"/>
  <c r="K169" i="18"/>
  <c r="M168" i="18"/>
  <c r="K168" i="18"/>
  <c r="M167" i="18"/>
  <c r="K167" i="18"/>
  <c r="M166" i="18"/>
  <c r="K166" i="18"/>
  <c r="M165" i="18"/>
  <c r="K165" i="18"/>
  <c r="M164" i="18"/>
  <c r="K164" i="18"/>
  <c r="M163" i="18"/>
  <c r="K163" i="18"/>
  <c r="M162" i="18"/>
  <c r="K162" i="18"/>
  <c r="M161" i="18"/>
  <c r="K161" i="18"/>
  <c r="M160" i="18"/>
  <c r="K160" i="18"/>
  <c r="M159" i="18"/>
  <c r="K159" i="18"/>
  <c r="M158" i="18"/>
  <c r="K158" i="18"/>
  <c r="M157" i="18"/>
  <c r="K157" i="18"/>
  <c r="M156" i="18"/>
  <c r="K156" i="18"/>
  <c r="M155" i="18"/>
  <c r="K155" i="18"/>
  <c r="M154" i="18"/>
  <c r="K154" i="18"/>
  <c r="M153" i="18"/>
  <c r="K153" i="18"/>
  <c r="M152" i="18"/>
  <c r="K152" i="18"/>
  <c r="M151" i="18"/>
  <c r="K151" i="18"/>
  <c r="M150" i="18"/>
  <c r="K150" i="18"/>
  <c r="M149" i="18"/>
  <c r="K149" i="18"/>
  <c r="M148" i="18"/>
  <c r="K148" i="18"/>
  <c r="M147" i="18"/>
  <c r="K147" i="18"/>
  <c r="M146" i="18"/>
  <c r="K146" i="18"/>
  <c r="M145" i="18"/>
  <c r="K145" i="18"/>
  <c r="M144" i="18"/>
  <c r="K144" i="18"/>
  <c r="M143" i="18"/>
  <c r="K143" i="18"/>
  <c r="M142" i="18"/>
  <c r="K142" i="18"/>
  <c r="M141" i="18"/>
  <c r="K141" i="18"/>
  <c r="M140" i="18"/>
  <c r="K140" i="18"/>
  <c r="M139" i="18"/>
  <c r="K139" i="18"/>
  <c r="M138" i="18"/>
  <c r="K138" i="18"/>
  <c r="M137" i="18"/>
  <c r="K137" i="18"/>
  <c r="M136" i="18"/>
  <c r="K136" i="18"/>
  <c r="M135" i="18"/>
  <c r="K135" i="18"/>
  <c r="M134" i="18"/>
  <c r="K134" i="18"/>
  <c r="M133" i="18"/>
  <c r="K133" i="18"/>
  <c r="M132" i="18"/>
  <c r="K132" i="18"/>
  <c r="M131" i="18"/>
  <c r="K131" i="18"/>
  <c r="M130" i="18"/>
  <c r="K130" i="18"/>
  <c r="M129" i="18"/>
  <c r="K129" i="18"/>
  <c r="M128" i="18"/>
  <c r="K128" i="18"/>
  <c r="M127" i="18"/>
  <c r="K127" i="18"/>
  <c r="M126" i="18"/>
  <c r="K126" i="18"/>
  <c r="M125" i="18"/>
  <c r="K125" i="18"/>
  <c r="M124" i="18"/>
  <c r="K124" i="18"/>
  <c r="M123" i="18"/>
  <c r="K123" i="18"/>
  <c r="M122" i="18"/>
  <c r="K122" i="18"/>
  <c r="M121" i="18"/>
  <c r="K121" i="18"/>
  <c r="M120" i="18"/>
  <c r="K120" i="18"/>
  <c r="M119" i="18"/>
  <c r="K119" i="18"/>
  <c r="M118" i="18"/>
  <c r="K118" i="18"/>
  <c r="M117" i="18"/>
  <c r="K117" i="18"/>
  <c r="M116" i="18"/>
  <c r="K116" i="18"/>
  <c r="M115" i="18"/>
  <c r="K115" i="18"/>
  <c r="M114" i="18"/>
  <c r="K114" i="18"/>
  <c r="M113" i="18"/>
  <c r="K113" i="18"/>
  <c r="M112" i="18"/>
  <c r="K112" i="18"/>
  <c r="M111" i="18"/>
  <c r="K111" i="18"/>
  <c r="M110" i="18"/>
  <c r="K110" i="18"/>
  <c r="M109" i="18"/>
  <c r="K109" i="18"/>
  <c r="M108" i="18"/>
  <c r="K108" i="18"/>
  <c r="M107" i="18"/>
  <c r="K107" i="18"/>
  <c r="M106" i="18"/>
  <c r="K106" i="18"/>
  <c r="M105" i="18"/>
  <c r="K105" i="18"/>
  <c r="M104" i="18"/>
  <c r="K104" i="18"/>
  <c r="M103" i="18"/>
  <c r="K103" i="18"/>
  <c r="M102" i="18"/>
  <c r="K102" i="18"/>
  <c r="M101" i="18"/>
  <c r="K101" i="18"/>
  <c r="M100" i="18"/>
  <c r="K100" i="18"/>
  <c r="M99" i="18"/>
  <c r="K99" i="18"/>
  <c r="M98" i="18"/>
  <c r="K98" i="18"/>
  <c r="M97" i="18"/>
  <c r="K97" i="18"/>
  <c r="M96" i="18"/>
  <c r="K96" i="18"/>
  <c r="M95" i="18"/>
  <c r="K95" i="18"/>
  <c r="M94" i="18"/>
  <c r="K94" i="18"/>
  <c r="M93" i="18"/>
  <c r="K93" i="18"/>
  <c r="M92" i="18"/>
  <c r="K92" i="18"/>
  <c r="M91" i="18"/>
  <c r="K91" i="18"/>
  <c r="M90" i="18"/>
  <c r="K90" i="18"/>
  <c r="M89" i="18"/>
  <c r="K89" i="18"/>
  <c r="M88" i="18"/>
  <c r="K88" i="18"/>
  <c r="M87" i="18"/>
  <c r="K87" i="18"/>
  <c r="M86" i="18"/>
  <c r="K86" i="18"/>
  <c r="M85" i="18"/>
  <c r="K85" i="18"/>
  <c r="M84" i="18"/>
  <c r="K84" i="18"/>
  <c r="M83" i="18"/>
  <c r="K83" i="18"/>
  <c r="M82" i="18"/>
  <c r="K82" i="18"/>
  <c r="M81" i="18"/>
  <c r="K81" i="18"/>
  <c r="M80" i="18"/>
  <c r="K80" i="18"/>
  <c r="M79" i="18"/>
  <c r="K79" i="18"/>
  <c r="M78" i="18"/>
  <c r="K78" i="18"/>
  <c r="M77" i="18"/>
  <c r="K77" i="18"/>
  <c r="M76" i="18"/>
  <c r="K76" i="18"/>
  <c r="M75" i="18"/>
  <c r="K75" i="18"/>
  <c r="M74" i="18"/>
  <c r="K74" i="18"/>
  <c r="M73" i="18"/>
  <c r="K73" i="18"/>
  <c r="M72" i="18"/>
  <c r="K72" i="18"/>
  <c r="M71" i="18"/>
  <c r="K71" i="18"/>
  <c r="M70" i="18"/>
  <c r="K70" i="18"/>
  <c r="M69" i="18"/>
  <c r="K69" i="18"/>
  <c r="M68" i="18"/>
  <c r="K68" i="18"/>
  <c r="M67" i="18"/>
  <c r="K67" i="18"/>
  <c r="M66" i="18"/>
  <c r="K66" i="18"/>
  <c r="M65" i="18"/>
  <c r="K65" i="18"/>
  <c r="M64" i="18"/>
  <c r="K64" i="18"/>
  <c r="M63" i="18"/>
  <c r="K63" i="18"/>
  <c r="M62" i="18"/>
  <c r="K62" i="18"/>
  <c r="M61" i="18"/>
  <c r="K61" i="18"/>
  <c r="M60" i="18"/>
  <c r="K60" i="18"/>
  <c r="M59" i="18"/>
  <c r="K59" i="18"/>
  <c r="M58" i="18"/>
  <c r="K58" i="18"/>
  <c r="M57" i="18"/>
  <c r="K57" i="18"/>
  <c r="M56" i="18"/>
  <c r="K56" i="18"/>
  <c r="M55" i="18"/>
  <c r="K55" i="18"/>
  <c r="M54" i="18"/>
  <c r="K54" i="18"/>
  <c r="M53" i="18"/>
  <c r="K53" i="18"/>
  <c r="M52" i="18"/>
  <c r="K52" i="18"/>
  <c r="M51" i="18"/>
  <c r="K51" i="18"/>
  <c r="M50" i="18"/>
  <c r="K50" i="18"/>
  <c r="M49" i="18"/>
  <c r="K49" i="18"/>
  <c r="M48" i="18"/>
  <c r="K48" i="18"/>
  <c r="M47" i="18"/>
  <c r="K47" i="18"/>
  <c r="M46" i="18"/>
  <c r="K46" i="18"/>
  <c r="M45" i="18"/>
  <c r="K45" i="18"/>
  <c r="M44" i="18"/>
  <c r="K44" i="18"/>
  <c r="M43" i="18"/>
  <c r="K43" i="18"/>
  <c r="M42" i="18"/>
  <c r="K42" i="18"/>
  <c r="M41" i="18"/>
  <c r="K41" i="18"/>
  <c r="M40" i="18"/>
  <c r="K40" i="18"/>
  <c r="M39" i="18"/>
  <c r="K39" i="18"/>
  <c r="M38" i="18"/>
  <c r="K38" i="18"/>
  <c r="M37" i="18"/>
  <c r="K37" i="18"/>
  <c r="M36" i="18"/>
  <c r="K36" i="18"/>
  <c r="M35" i="18"/>
  <c r="K35" i="18"/>
  <c r="M34" i="18"/>
  <c r="K34" i="18"/>
  <c r="M33" i="18"/>
  <c r="K33" i="18"/>
  <c r="M32" i="18"/>
  <c r="K32" i="18"/>
  <c r="M31" i="18"/>
  <c r="K31" i="18"/>
  <c r="M30" i="18"/>
  <c r="K30" i="18"/>
  <c r="M29" i="18"/>
  <c r="K29" i="18"/>
  <c r="M28" i="18"/>
  <c r="K28" i="18"/>
  <c r="M27" i="18"/>
  <c r="K27" i="18"/>
  <c r="M26" i="18"/>
  <c r="K26" i="18"/>
  <c r="M25" i="18"/>
  <c r="K25" i="18"/>
  <c r="M24" i="18"/>
  <c r="K24" i="18"/>
  <c r="M23" i="18"/>
  <c r="K23" i="18"/>
  <c r="M22" i="18"/>
  <c r="K22" i="18"/>
  <c r="M21" i="18"/>
  <c r="K21" i="18"/>
  <c r="M20" i="18"/>
  <c r="K20" i="18"/>
  <c r="M19" i="18"/>
  <c r="K19" i="18"/>
  <c r="M18" i="18"/>
  <c r="K18" i="18"/>
  <c r="M17" i="18"/>
  <c r="K17" i="18"/>
  <c r="M16" i="18"/>
  <c r="K16" i="18"/>
  <c r="M15" i="18"/>
  <c r="K15" i="18"/>
  <c r="M14" i="18"/>
  <c r="K14" i="18"/>
  <c r="B51" i="4"/>
  <c r="C7" i="7" s="1"/>
  <c r="F43" i="96" l="1"/>
  <c r="F44" i="96" s="1"/>
  <c r="F46" i="96" s="1"/>
  <c r="F36" i="96"/>
  <c r="F37" i="96" s="1"/>
  <c r="F39" i="96" s="1"/>
  <c r="C5" i="96"/>
  <c r="G6" i="55"/>
  <c r="G6" i="93"/>
  <c r="G6" i="94"/>
  <c r="G6" i="95"/>
  <c r="N26" i="18"/>
  <c r="N28" i="18"/>
  <c r="N34" i="18"/>
  <c r="N38" i="18"/>
  <c r="N42" i="18"/>
  <c r="N46" i="18"/>
  <c r="N50" i="18"/>
  <c r="N54" i="18"/>
  <c r="N58" i="18"/>
  <c r="N62" i="18"/>
  <c r="N66" i="18"/>
  <c r="N68" i="18"/>
  <c r="N72" i="18"/>
  <c r="N74" i="18"/>
  <c r="N78" i="18"/>
  <c r="N82" i="18"/>
  <c r="N86" i="18"/>
  <c r="N94" i="18"/>
  <c r="N98" i="18"/>
  <c r="N104" i="18"/>
  <c r="N112" i="18"/>
  <c r="N134" i="18"/>
  <c r="N30" i="18"/>
  <c r="N32" i="18"/>
  <c r="N36" i="18"/>
  <c r="N40" i="18"/>
  <c r="N44" i="18"/>
  <c r="N48" i="18"/>
  <c r="N52" i="18"/>
  <c r="N56" i="18"/>
  <c r="N60" i="18"/>
  <c r="N64" i="18"/>
  <c r="N70" i="18"/>
  <c r="N76" i="18"/>
  <c r="N80" i="18"/>
  <c r="N84" i="18"/>
  <c r="N88" i="18"/>
  <c r="N92" i="18"/>
  <c r="N96" i="18"/>
  <c r="N100" i="18"/>
  <c r="N102" i="18"/>
  <c r="N106" i="18"/>
  <c r="N108" i="18"/>
  <c r="N110" i="18"/>
  <c r="N114" i="18"/>
  <c r="N116" i="18"/>
  <c r="N118" i="18"/>
  <c r="N120" i="18"/>
  <c r="N122" i="18"/>
  <c r="N124" i="18"/>
  <c r="N126" i="18"/>
  <c r="N128" i="18"/>
  <c r="N130" i="18"/>
  <c r="N132" i="18"/>
  <c r="N136" i="18"/>
  <c r="N138" i="18"/>
  <c r="N140" i="18"/>
  <c r="N142" i="18"/>
  <c r="N144" i="18"/>
  <c r="N146" i="18"/>
  <c r="N148" i="18"/>
  <c r="N150" i="18"/>
  <c r="N152" i="18"/>
  <c r="N154" i="18"/>
  <c r="N156" i="18"/>
  <c r="N158" i="18"/>
  <c r="N160" i="18"/>
  <c r="N162" i="18"/>
  <c r="N164" i="18"/>
  <c r="N166" i="18"/>
  <c r="N168" i="18"/>
  <c r="N170" i="18"/>
  <c r="N172" i="18"/>
  <c r="N174" i="18"/>
  <c r="N176" i="18"/>
  <c r="N178" i="18"/>
  <c r="N180" i="18"/>
  <c r="N182" i="18"/>
  <c r="N184" i="18"/>
  <c r="N186" i="18"/>
  <c r="N188" i="18"/>
  <c r="N190" i="18"/>
  <c r="N192" i="18"/>
  <c r="N194" i="18"/>
  <c r="N196" i="18"/>
  <c r="N198" i="18"/>
  <c r="N200" i="18"/>
  <c r="N202" i="18"/>
  <c r="N204" i="18"/>
  <c r="N206" i="18"/>
  <c r="N208" i="18"/>
  <c r="N210" i="18"/>
  <c r="N212" i="18"/>
  <c r="N214" i="18"/>
  <c r="N216" i="18"/>
  <c r="N218" i="18"/>
  <c r="N220" i="18"/>
  <c r="N222" i="18"/>
  <c r="N224" i="18"/>
  <c r="N226" i="18"/>
  <c r="N228" i="18"/>
  <c r="N230" i="18"/>
  <c r="N232" i="18"/>
  <c r="N234" i="18"/>
  <c r="N236" i="18"/>
  <c r="N238" i="18"/>
  <c r="N240" i="18"/>
  <c r="N242" i="18"/>
  <c r="N244" i="18"/>
  <c r="N246" i="18"/>
  <c r="N248" i="18"/>
  <c r="N250" i="18"/>
  <c r="N252" i="18"/>
  <c r="N254" i="18"/>
  <c r="N256" i="18"/>
  <c r="N258" i="18"/>
  <c r="N260" i="18"/>
  <c r="N262" i="18"/>
  <c r="N264" i="18"/>
  <c r="N266" i="18"/>
  <c r="N268" i="18"/>
  <c r="N270" i="18"/>
  <c r="N272" i="18"/>
  <c r="N274" i="18"/>
  <c r="N276" i="18"/>
  <c r="N278" i="18"/>
  <c r="N280" i="18"/>
  <c r="N282" i="18"/>
  <c r="N284" i="18"/>
  <c r="N286" i="18"/>
  <c r="N288" i="18"/>
  <c r="N290" i="18"/>
  <c r="N292" i="18"/>
  <c r="N294" i="18"/>
  <c r="N296" i="18"/>
  <c r="N298" i="18"/>
  <c r="N300" i="18"/>
  <c r="N302" i="18"/>
  <c r="N304" i="18"/>
  <c r="N306" i="18"/>
  <c r="N25" i="18"/>
  <c r="N90" i="18"/>
  <c r="N24" i="18"/>
  <c r="N27" i="18"/>
  <c r="N29" i="18"/>
  <c r="N31" i="18"/>
  <c r="N33" i="18"/>
  <c r="N35" i="18"/>
  <c r="N37" i="18"/>
  <c r="N39" i="18"/>
  <c r="N41" i="18"/>
  <c r="N43" i="18"/>
  <c r="N45" i="18"/>
  <c r="N47" i="18"/>
  <c r="N49" i="18"/>
  <c r="N51" i="18"/>
  <c r="N53" i="18"/>
  <c r="N55" i="18"/>
  <c r="N57" i="18"/>
  <c r="N59" i="18"/>
  <c r="N61" i="18"/>
  <c r="N63" i="18"/>
  <c r="N65" i="18"/>
  <c r="N67" i="18"/>
  <c r="N69" i="18"/>
  <c r="N71" i="18"/>
  <c r="N73" i="18"/>
  <c r="N75" i="18"/>
  <c r="N77" i="18"/>
  <c r="N79" i="18"/>
  <c r="N81" i="18"/>
  <c r="N83" i="18"/>
  <c r="N85" i="18"/>
  <c r="N87" i="18"/>
  <c r="N89" i="18"/>
  <c r="N91" i="18"/>
  <c r="N93" i="18"/>
  <c r="N95" i="18"/>
  <c r="N97" i="18"/>
  <c r="N99" i="18"/>
  <c r="N101" i="18"/>
  <c r="N103" i="18"/>
  <c r="N105" i="18"/>
  <c r="N107" i="18"/>
  <c r="N109" i="18"/>
  <c r="N111" i="18"/>
  <c r="N113" i="18"/>
  <c r="N115" i="18"/>
  <c r="N117" i="18"/>
  <c r="N119" i="18"/>
  <c r="N121" i="18"/>
  <c r="N123" i="18"/>
  <c r="N125" i="18"/>
  <c r="N127" i="18"/>
  <c r="N129" i="18"/>
  <c r="N131" i="18"/>
  <c r="N133" i="18"/>
  <c r="N135" i="18"/>
  <c r="N137" i="18"/>
  <c r="N139" i="18"/>
  <c r="N141" i="18"/>
  <c r="N143" i="18"/>
  <c r="N145" i="18"/>
  <c r="N147" i="18"/>
  <c r="N149" i="18"/>
  <c r="N151" i="18"/>
  <c r="N153" i="18"/>
  <c r="N155" i="18"/>
  <c r="N157" i="18"/>
  <c r="N159" i="18"/>
  <c r="N161" i="18"/>
  <c r="N163" i="18"/>
  <c r="N165" i="18"/>
  <c r="N167" i="18"/>
  <c r="N169" i="18"/>
  <c r="N171" i="18"/>
  <c r="N173" i="18"/>
  <c r="N175" i="18"/>
  <c r="N177" i="18"/>
  <c r="N179" i="18"/>
  <c r="N181" i="18"/>
  <c r="N183" i="18"/>
  <c r="N185" i="18"/>
  <c r="N187" i="18"/>
  <c r="N189" i="18"/>
  <c r="N191" i="18"/>
  <c r="N193" i="18"/>
  <c r="N195" i="18"/>
  <c r="N197" i="18"/>
  <c r="N199" i="18"/>
  <c r="N201" i="18"/>
  <c r="N203" i="18"/>
  <c r="N205" i="18"/>
  <c r="N207" i="18"/>
  <c r="N209" i="18"/>
  <c r="N211" i="18"/>
  <c r="N213" i="18"/>
  <c r="N215" i="18"/>
  <c r="N217" i="18"/>
  <c r="N219" i="18"/>
  <c r="N221" i="18"/>
  <c r="N223" i="18"/>
  <c r="N225" i="18"/>
  <c r="N227" i="18"/>
  <c r="N229" i="18"/>
  <c r="N231" i="18"/>
  <c r="N233" i="18"/>
  <c r="N235" i="18"/>
  <c r="N237" i="18"/>
  <c r="N239" i="18"/>
  <c r="N241" i="18"/>
  <c r="N243" i="18"/>
  <c r="N245" i="18"/>
  <c r="N247" i="18"/>
  <c r="N249" i="18"/>
  <c r="N251" i="18"/>
  <c r="N253" i="18"/>
  <c r="N255" i="18"/>
  <c r="N257" i="18"/>
  <c r="N259" i="18"/>
  <c r="N261" i="18"/>
  <c r="N263" i="18"/>
  <c r="N265" i="18"/>
  <c r="N267" i="18"/>
  <c r="N269" i="18"/>
  <c r="N271" i="18"/>
  <c r="N273" i="18"/>
  <c r="N275" i="18"/>
  <c r="N277" i="18"/>
  <c r="N279" i="18"/>
  <c r="N281" i="18"/>
  <c r="N283" i="18"/>
  <c r="N285" i="18"/>
  <c r="N287" i="18"/>
  <c r="N289" i="18"/>
  <c r="N291" i="18"/>
  <c r="N293" i="18"/>
  <c r="N295" i="18"/>
  <c r="N297" i="18"/>
  <c r="N299" i="18"/>
  <c r="N301" i="18"/>
  <c r="N303" i="18"/>
  <c r="N305" i="18"/>
  <c r="N307" i="18"/>
  <c r="N16" i="18"/>
  <c r="N18" i="18"/>
  <c r="N20" i="18"/>
  <c r="N22" i="18"/>
  <c r="N19" i="18"/>
  <c r="N21" i="18"/>
  <c r="N23" i="18"/>
  <c r="N17" i="18"/>
  <c r="Q12" i="55" s="1"/>
  <c r="N15" i="18"/>
  <c r="N14" i="18"/>
  <c r="F7" i="18"/>
  <c r="G43" i="96" l="1"/>
  <c r="G46" i="96" s="1"/>
  <c r="G36" i="96"/>
  <c r="G39" i="96" s="1"/>
  <c r="Q53" i="93"/>
  <c r="D28" i="96" s="1"/>
  <c r="Q50" i="55"/>
  <c r="Q53" i="55" s="1"/>
  <c r="D20" i="96" s="1"/>
  <c r="F95" i="4" s="1"/>
  <c r="S15" i="7"/>
  <c r="F96" i="4" l="1"/>
  <c r="F98" i="4" s="1"/>
  <c r="N95" i="4"/>
  <c r="F28" i="96"/>
  <c r="C28" i="96"/>
  <c r="C32" i="96" s="1"/>
  <c r="D32" i="96"/>
  <c r="C20" i="96"/>
  <c r="F20" i="96"/>
  <c r="F21" i="96" s="1"/>
  <c r="F22" i="96" s="1"/>
  <c r="X15" i="7"/>
  <c r="S16" i="7"/>
  <c r="C21" i="96" l="1"/>
  <c r="C25" i="96" s="1"/>
  <c r="C95" i="4"/>
  <c r="C96" i="4" s="1"/>
  <c r="C98" i="4" s="1"/>
  <c r="F29" i="96"/>
  <c r="F30" i="96" s="1"/>
  <c r="F32" i="96" s="1"/>
  <c r="D21" i="96"/>
  <c r="D25" i="96" s="1"/>
  <c r="D10" i="96"/>
  <c r="C10" i="96" s="1"/>
  <c r="C11" i="96" s="1"/>
  <c r="C14" i="96" s="1"/>
  <c r="G29" i="96" l="1"/>
  <c r="G32" i="96" s="1"/>
  <c r="F11" i="96"/>
  <c r="F23" i="96"/>
  <c r="D11" i="96"/>
  <c r="D14" i="96" s="1"/>
  <c r="G22" i="96"/>
  <c r="N96" i="4" l="1"/>
  <c r="N98" i="4" s="1"/>
  <c r="C57" i="4" s="1"/>
  <c r="F12" i="96"/>
  <c r="I11" i="96" s="1"/>
  <c r="F25" i="96"/>
  <c r="F14" i="96" s="1"/>
  <c r="G25" i="96"/>
  <c r="G14" i="96" s="1"/>
  <c r="G11"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14CE8273-25EF-4F77-9840-8496414DB72A}">
      <text>
        <r>
          <rPr>
            <sz val="12"/>
            <color indexed="81"/>
            <rFont val="MS P ゴシック"/>
            <family val="3"/>
            <charset val="128"/>
          </rPr>
          <t>マイナスの値を入力すること</t>
        </r>
      </text>
    </comment>
    <comment ref="J46" authorId="0" shapeId="0" xr:uid="{A33796E9-BB6F-4915-9867-711BD97518EE}">
      <text>
        <r>
          <rPr>
            <sz val="12"/>
            <color indexed="81"/>
            <rFont val="MS P ゴシック"/>
            <family val="3"/>
            <charset val="128"/>
          </rPr>
          <t>マイナスの値を入力すること</t>
        </r>
      </text>
    </comment>
    <comment ref="J47"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友香</author>
    <author>小原 大輔</author>
  </authors>
  <commentList>
    <comment ref="H9" authorId="0" shapeId="0" xr:uid="{73A43A72-724B-4E81-9A25-B7D5FADD001F}">
      <text>
        <r>
          <rPr>
            <b/>
            <sz val="12"/>
            <color indexed="81"/>
            <rFont val="MS P ゴシック"/>
            <family val="3"/>
            <charset val="128"/>
          </rPr>
          <t>公募要領P35,P36参照</t>
        </r>
      </text>
    </comment>
    <comment ref="J13" authorId="0" shapeId="0" xr:uid="{1703D7DC-8E46-4036-AFAD-41AC31C9D9BE}">
      <text>
        <r>
          <rPr>
            <b/>
            <sz val="12"/>
            <color indexed="81"/>
            <rFont val="MS P ゴシック"/>
            <family val="3"/>
            <charset val="128"/>
          </rPr>
          <t>該当なしの場合、入力不要</t>
        </r>
      </text>
    </comment>
    <comment ref="O13" authorId="0" shapeId="0" xr:uid="{FBF5098E-58B4-4E4E-B9BE-C02D27E5E025}">
      <text>
        <r>
          <rPr>
            <b/>
            <sz val="12"/>
            <color indexed="81"/>
            <rFont val="MS P ゴシック"/>
            <family val="3"/>
            <charset val="128"/>
          </rPr>
          <t>補助対象外の場合、"-"を記入のこと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t>
        </r>
      </text>
    </comment>
    <comment ref="V13" authorId="1" shapeId="0" xr:uid="{08B0B879-1A0E-4ED1-9270-1F3691A0C739}">
      <text>
        <r>
          <rPr>
            <b/>
            <sz val="12"/>
            <color indexed="81"/>
            <rFont val="MS P ゴシック"/>
            <family val="3"/>
            <charset val="128"/>
          </rPr>
          <t>冷房時の値</t>
        </r>
      </text>
    </comment>
    <comment ref="AP13" authorId="2" shapeId="0" xr:uid="{5FD709F0-A79B-44B5-AE0E-178DE65A3E01}">
      <text>
        <r>
          <rPr>
            <b/>
            <sz val="12"/>
            <color indexed="81"/>
            <rFont val="MS P ゴシック"/>
            <family val="3"/>
            <charset val="128"/>
          </rPr>
          <t>本体の補助対象経費
＋水害対策120,000円（補助対象経費）を入力する</t>
        </r>
      </text>
    </comment>
    <comment ref="AU13" authorId="3" shapeId="0" xr:uid="{0C5E6EB4-0930-45AA-8436-F147B86D29B5}">
      <text>
        <r>
          <rPr>
            <b/>
            <sz val="9"/>
            <color indexed="81"/>
            <rFont val="MS P ゴシック"/>
            <family val="3"/>
            <charset val="128"/>
          </rPr>
          <t>１２.パネルラジエーター設備費用算出シートで算出した該当の導入タイプを選択してください</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List>
</comments>
</file>

<file path=xl/sharedStrings.xml><?xml version="1.0" encoding="utf-8"?>
<sst xmlns="http://schemas.openxmlformats.org/spreadsheetml/2006/main" count="2826" uniqueCount="1049">
  <si>
    <t>補助事業の名称</t>
    <rPh sb="0" eb="2">
      <t>ホジョ</t>
    </rPh>
    <rPh sb="2" eb="4">
      <t>ジギョウ</t>
    </rPh>
    <rPh sb="5" eb="7">
      <t>メイショウ</t>
    </rPh>
    <phoneticPr fontId="18"/>
  </si>
  <si>
    <t>事業期間区分</t>
    <rPh sb="0" eb="2">
      <t>ジギョウ</t>
    </rPh>
    <rPh sb="2" eb="4">
      <t>キカン</t>
    </rPh>
    <rPh sb="4" eb="6">
      <t>クブン</t>
    </rPh>
    <phoneticPr fontId="18"/>
  </si>
  <si>
    <t>申請者１</t>
    <rPh sb="0" eb="3">
      <t>シンセイシャ</t>
    </rPh>
    <phoneticPr fontId="18"/>
  </si>
  <si>
    <t>申請者名（ふりがな）</t>
    <rPh sb="0" eb="3">
      <t>シンセイシャ</t>
    </rPh>
    <phoneticPr fontId="18"/>
  </si>
  <si>
    <t>申請者名（法人名、氏名）</t>
    <rPh sb="0" eb="3">
      <t>シンセイシャ</t>
    </rPh>
    <rPh sb="5" eb="7">
      <t>ホウジン</t>
    </rPh>
    <rPh sb="7" eb="8">
      <t>メイ</t>
    </rPh>
    <rPh sb="9" eb="11">
      <t>シメイ</t>
    </rPh>
    <phoneticPr fontId="18"/>
  </si>
  <si>
    <t>申請者名（法人名または氏名）を入力</t>
    <rPh sb="0" eb="3">
      <t>シンセイシャ</t>
    </rPh>
    <rPh sb="3" eb="4">
      <t>メイ</t>
    </rPh>
    <rPh sb="5" eb="7">
      <t>ホウジン</t>
    </rPh>
    <rPh sb="7" eb="8">
      <t>メイ</t>
    </rPh>
    <rPh sb="11" eb="13">
      <t>シメイ</t>
    </rPh>
    <rPh sb="15" eb="17">
      <t>ニュウリョク</t>
    </rPh>
    <phoneticPr fontId="17"/>
  </si>
  <si>
    <t>役職名</t>
    <rPh sb="0" eb="3">
      <t>ヤクショクメイ</t>
    </rPh>
    <phoneticPr fontId="18"/>
  </si>
  <si>
    <t>氏名（ふりがな）</t>
    <rPh sb="0" eb="2">
      <t>シメイ</t>
    </rPh>
    <phoneticPr fontId="18"/>
  </si>
  <si>
    <t>申請者が法人の場合入力不要</t>
    <rPh sb="0" eb="3">
      <t>シンセイシャ</t>
    </rPh>
    <rPh sb="4" eb="6">
      <t>ホウジン</t>
    </rPh>
    <rPh sb="7" eb="9">
      <t>バアイ</t>
    </rPh>
    <rPh sb="9" eb="11">
      <t>ニュウリョク</t>
    </rPh>
    <rPh sb="11" eb="13">
      <t>フヨウ</t>
    </rPh>
    <phoneticPr fontId="17"/>
  </si>
  <si>
    <t>所在地</t>
    <rPh sb="0" eb="3">
      <t>ショザイチ</t>
    </rPh>
    <phoneticPr fontId="18"/>
  </si>
  <si>
    <t>郵便番号</t>
    <rPh sb="0" eb="4">
      <t>ユウビンバンゴウ</t>
    </rPh>
    <phoneticPr fontId="18"/>
  </si>
  <si>
    <t>電話番号</t>
    <rPh sb="0" eb="2">
      <t>デンワ</t>
    </rPh>
    <rPh sb="2" eb="4">
      <t>バンゴウ</t>
    </rPh>
    <phoneticPr fontId="18"/>
  </si>
  <si>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17"/>
  </si>
  <si>
    <t>メールアドレス（個人申請のみ）</t>
    <rPh sb="8" eb="10">
      <t>コジン</t>
    </rPh>
    <rPh sb="10" eb="12">
      <t>シンセイ</t>
    </rPh>
    <phoneticPr fontId="18"/>
  </si>
  <si>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17"/>
  </si>
  <si>
    <t>申請者２</t>
    <rPh sb="0" eb="3">
      <t>シンセイシャ</t>
    </rPh>
    <phoneticPr fontId="18"/>
  </si>
  <si>
    <t>代表者</t>
    <rPh sb="0" eb="3">
      <t>ダイヒョウシャ</t>
    </rPh>
    <phoneticPr fontId="18"/>
  </si>
  <si>
    <t>登録情報</t>
    <rPh sb="0" eb="2">
      <t>トウロク</t>
    </rPh>
    <rPh sb="2" eb="4">
      <t>ジョウホウ</t>
    </rPh>
    <phoneticPr fontId="18"/>
  </si>
  <si>
    <t>登録名称</t>
  </si>
  <si>
    <t>登録番号</t>
    <rPh sb="0" eb="2">
      <t>トウロク</t>
    </rPh>
    <rPh sb="2" eb="4">
      <t>バンゴウ</t>
    </rPh>
    <phoneticPr fontId="18"/>
  </si>
  <si>
    <t>登録状況</t>
    <rPh sb="0" eb="2">
      <t>トウロク</t>
    </rPh>
    <rPh sb="2" eb="4">
      <t>ジョウキョウ</t>
    </rPh>
    <phoneticPr fontId="18"/>
  </si>
  <si>
    <t>申請者１
担当者情報</t>
    <rPh sb="0" eb="3">
      <t>シンセイシャ</t>
    </rPh>
    <rPh sb="5" eb="8">
      <t>タントウシャ</t>
    </rPh>
    <rPh sb="8" eb="10">
      <t>ジョウホウ</t>
    </rPh>
    <phoneticPr fontId="17"/>
  </si>
  <si>
    <t>代表担当者</t>
    <rPh sb="0" eb="2">
      <t>ダイヒョウ</t>
    </rPh>
    <rPh sb="2" eb="5">
      <t>タントウシャ</t>
    </rPh>
    <phoneticPr fontId="18"/>
  </si>
  <si>
    <t>担当者</t>
    <rPh sb="0" eb="3">
      <t>タントウシャ</t>
    </rPh>
    <phoneticPr fontId="18"/>
  </si>
  <si>
    <t>所属</t>
    <rPh sb="0" eb="2">
      <t>ショゾク</t>
    </rPh>
    <phoneticPr fontId="18"/>
  </si>
  <si>
    <t>記載事項がない場合は「－」を入力すること</t>
    <rPh sb="0" eb="2">
      <t>キサイ</t>
    </rPh>
    <rPh sb="2" eb="4">
      <t>ジコウ</t>
    </rPh>
    <rPh sb="7" eb="9">
      <t>バアイ</t>
    </rPh>
    <rPh sb="14" eb="16">
      <t>ニュウリョク</t>
    </rPh>
    <phoneticPr fontId="17"/>
  </si>
  <si>
    <t>連絡先</t>
    <rPh sb="0" eb="3">
      <t>レンラクサキ</t>
    </rPh>
    <phoneticPr fontId="18"/>
  </si>
  <si>
    <t>携帯番号</t>
    <rPh sb="0" eb="2">
      <t>ケイタイ</t>
    </rPh>
    <rPh sb="2" eb="4">
      <t>バンゴウ</t>
    </rPh>
    <phoneticPr fontId="18"/>
  </si>
  <si>
    <t>キャリアメール（携帯メール）は入力不可</t>
    <rPh sb="8" eb="10">
      <t>ケイタイ</t>
    </rPh>
    <rPh sb="15" eb="17">
      <t>ニュウリョク</t>
    </rPh>
    <rPh sb="17" eb="19">
      <t>フカ</t>
    </rPh>
    <phoneticPr fontId="17"/>
  </si>
  <si>
    <t>申請者２
担当者情報</t>
    <rPh sb="0" eb="3">
      <t>シンセイシャ</t>
    </rPh>
    <rPh sb="5" eb="8">
      <t>タントウシャ</t>
    </rPh>
    <rPh sb="8" eb="10">
      <t>ジョウホウ</t>
    </rPh>
    <phoneticPr fontId="17"/>
  </si>
  <si>
    <t>　</t>
  </si>
  <si>
    <t>他の補助金への申請有無</t>
    <rPh sb="0" eb="1">
      <t>ホカ</t>
    </rPh>
    <rPh sb="2" eb="5">
      <t>ホジョキン</t>
    </rPh>
    <rPh sb="7" eb="9">
      <t>シンセイ</t>
    </rPh>
    <rPh sb="9" eb="11">
      <t>ウム</t>
    </rPh>
    <phoneticPr fontId="18"/>
  </si>
  <si>
    <t>他の補助金名</t>
    <rPh sb="0" eb="1">
      <t>ホカ</t>
    </rPh>
    <rPh sb="2" eb="5">
      <t>ホジョキン</t>
    </rPh>
    <rPh sb="5" eb="6">
      <t>メイ</t>
    </rPh>
    <phoneticPr fontId="18"/>
  </si>
  <si>
    <t>同上</t>
    <rPh sb="0" eb="2">
      <t>ドウジョウ</t>
    </rPh>
    <phoneticPr fontId="17"/>
  </si>
  <si>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17"/>
  </si>
  <si>
    <t>抵当権設定予定</t>
    <rPh sb="0" eb="3">
      <t>テイトウケン</t>
    </rPh>
    <rPh sb="3" eb="5">
      <t>セッテイ</t>
    </rPh>
    <rPh sb="5" eb="7">
      <t>ヨテイ</t>
    </rPh>
    <phoneticPr fontId="18"/>
  </si>
  <si>
    <t>２．全体概要</t>
    <rPh sb="2" eb="4">
      <t>ゼンタイ</t>
    </rPh>
    <rPh sb="4" eb="6">
      <t>ガイヨウ</t>
    </rPh>
    <phoneticPr fontId="17"/>
  </si>
  <si>
    <t>❶　申請者概要</t>
    <rPh sb="2" eb="4">
      <t>シンセイ</t>
    </rPh>
    <rPh sb="4" eb="5">
      <t>シャ</t>
    </rPh>
    <phoneticPr fontId="18"/>
  </si>
  <si>
    <t>事業期間区分</t>
  </si>
  <si>
    <t>申請者名</t>
    <rPh sb="0" eb="3">
      <t>シンセイシャ</t>
    </rPh>
    <rPh sb="2" eb="3">
      <t>シャ</t>
    </rPh>
    <rPh sb="3" eb="4">
      <t>メイ</t>
    </rPh>
    <phoneticPr fontId="18"/>
  </si>
  <si>
    <t>登録名称</t>
    <rPh sb="0" eb="2">
      <t>トウロク</t>
    </rPh>
    <rPh sb="2" eb="4">
      <t>メイショウ</t>
    </rPh>
    <phoneticPr fontId="18"/>
  </si>
  <si>
    <t>-</t>
  </si>
  <si>
    <t>建物用途</t>
    <rPh sb="0" eb="2">
      <t>タテモノ</t>
    </rPh>
    <rPh sb="2" eb="4">
      <t>ヨウト</t>
    </rPh>
    <phoneticPr fontId="17"/>
  </si>
  <si>
    <t>構　造</t>
    <rPh sb="0" eb="1">
      <t>カマエ</t>
    </rPh>
    <rPh sb="2" eb="3">
      <t>ゾウ</t>
    </rPh>
    <phoneticPr fontId="17"/>
  </si>
  <si>
    <t>地域区分</t>
    <rPh sb="0" eb="2">
      <t>チイキ</t>
    </rPh>
    <rPh sb="2" eb="4">
      <t>クブン</t>
    </rPh>
    <phoneticPr fontId="18"/>
  </si>
  <si>
    <t>住戸数</t>
    <rPh sb="0" eb="2">
      <t>ジュウコ</t>
    </rPh>
    <rPh sb="2" eb="3">
      <t>スウ</t>
    </rPh>
    <phoneticPr fontId="18"/>
  </si>
  <si>
    <t>戸</t>
    <rPh sb="0" eb="1">
      <t>コ</t>
    </rPh>
    <phoneticPr fontId="18"/>
  </si>
  <si>
    <t>全体床面積</t>
    <rPh sb="0" eb="2">
      <t>ゼンタイ</t>
    </rPh>
    <rPh sb="2" eb="3">
      <t>ユカ</t>
    </rPh>
    <rPh sb="3" eb="5">
      <t>メンセキ</t>
    </rPh>
    <phoneticPr fontId="17"/>
  </si>
  <si>
    <t>㎡</t>
  </si>
  <si>
    <t>住戸
平均
床面積</t>
    <rPh sb="0" eb="2">
      <t>ジュウコ</t>
    </rPh>
    <rPh sb="3" eb="5">
      <t>ヘイキン</t>
    </rPh>
    <rPh sb="6" eb="9">
      <t>ユカメンセキ</t>
    </rPh>
    <phoneticPr fontId="17"/>
  </si>
  <si>
    <t>階数</t>
    <rPh sb="0" eb="2">
      <t>カイスウ</t>
    </rPh>
    <phoneticPr fontId="18"/>
  </si>
  <si>
    <t>全体</t>
    <rPh sb="0" eb="2">
      <t>ゼンタイ</t>
    </rPh>
    <phoneticPr fontId="18"/>
  </si>
  <si>
    <t>地下</t>
    <rPh sb="0" eb="2">
      <t>チカ</t>
    </rPh>
    <phoneticPr fontId="18"/>
  </si>
  <si>
    <t>階</t>
    <rPh sb="0" eb="1">
      <t>カイ</t>
    </rPh>
    <phoneticPr fontId="18"/>
  </si>
  <si>
    <t>地上</t>
    <rPh sb="0" eb="2">
      <t>チジョウ</t>
    </rPh>
    <phoneticPr fontId="18"/>
  </si>
  <si>
    <t>住宅部分</t>
    <rPh sb="0" eb="2">
      <t>ジュウタク</t>
    </rPh>
    <rPh sb="2" eb="4">
      <t>ブブン</t>
    </rPh>
    <phoneticPr fontId="18"/>
  </si>
  <si>
    <t>層</t>
    <rPh sb="0" eb="1">
      <t>ソウ</t>
    </rPh>
    <phoneticPr fontId="18"/>
  </si>
  <si>
    <t>住宅外用途部分</t>
    <rPh sb="0" eb="2">
      <t>ジュウタク</t>
    </rPh>
    <rPh sb="2" eb="3">
      <t>ガイ</t>
    </rPh>
    <rPh sb="3" eb="5">
      <t>ヨウト</t>
    </rPh>
    <rPh sb="5" eb="7">
      <t>ブブン</t>
    </rPh>
    <phoneticPr fontId="18"/>
  </si>
  <si>
    <t>住戸平均</t>
    <rPh sb="0" eb="2">
      <t>ジュウコ</t>
    </rPh>
    <rPh sb="2" eb="4">
      <t>ヘイキン</t>
    </rPh>
    <phoneticPr fontId="18"/>
  </si>
  <si>
    <t>最大</t>
    <rPh sb="0" eb="2">
      <t>サイダイ</t>
    </rPh>
    <phoneticPr fontId="18"/>
  </si>
  <si>
    <t>最小</t>
    <rPh sb="0" eb="1">
      <t>サイ</t>
    </rPh>
    <rPh sb="1" eb="2">
      <t>ショウ</t>
    </rPh>
    <phoneticPr fontId="18"/>
  </si>
  <si>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</si>
  <si>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18"/>
  </si>
  <si>
    <t>８地域における要件</t>
    <rPh sb="1" eb="3">
      <t>チイキ</t>
    </rPh>
    <rPh sb="7" eb="9">
      <t>ヨウケン</t>
    </rPh>
    <phoneticPr fontId="17"/>
  </si>
  <si>
    <t>通風の積極利用</t>
    <rPh sb="0" eb="2">
      <t>ツウフウ</t>
    </rPh>
    <rPh sb="3" eb="5">
      <t>セッキョク</t>
    </rPh>
    <rPh sb="5" eb="7">
      <t>リヨウ</t>
    </rPh>
    <phoneticPr fontId="17"/>
  </si>
  <si>
    <t>効果的な日射遮蔽</t>
    <rPh sb="0" eb="3">
      <t>コウカテキ</t>
    </rPh>
    <rPh sb="4" eb="6">
      <t>ニッシャ</t>
    </rPh>
    <rPh sb="6" eb="8">
      <t>シャヘイ</t>
    </rPh>
    <phoneticPr fontId="17"/>
  </si>
  <si>
    <t>最上階の屋上断熱強化</t>
    <rPh sb="0" eb="2">
      <t>サイジョウ</t>
    </rPh>
    <rPh sb="2" eb="3">
      <t>カイ</t>
    </rPh>
    <rPh sb="4" eb="6">
      <t>オクジョウ</t>
    </rPh>
    <rPh sb="6" eb="8">
      <t>ダンネツ</t>
    </rPh>
    <rPh sb="8" eb="10">
      <t>キョウカ</t>
    </rPh>
    <phoneticPr fontId="17"/>
  </si>
  <si>
    <t>屋上緑化、壁面緑化</t>
    <rPh sb="0" eb="2">
      <t>オクジョウ</t>
    </rPh>
    <rPh sb="2" eb="4">
      <t>リョッカ</t>
    </rPh>
    <rPh sb="5" eb="7">
      <t>ヘキメン</t>
    </rPh>
    <rPh sb="7" eb="9">
      <t>リョッカ</t>
    </rPh>
    <phoneticPr fontId="17"/>
  </si>
  <si>
    <t>その他</t>
    <rPh sb="2" eb="3">
      <t>タ</t>
    </rPh>
    <phoneticPr fontId="17"/>
  </si>
  <si>
    <t>太陽光パネル
の設置の有無</t>
    <rPh sb="0" eb="3">
      <t>タイヨウコウ</t>
    </rPh>
    <rPh sb="8" eb="10">
      <t>セッチ</t>
    </rPh>
    <rPh sb="11" eb="13">
      <t>ウム</t>
    </rPh>
    <phoneticPr fontId="18"/>
  </si>
  <si>
    <t>公称最大
出力の合計</t>
    <rPh sb="0" eb="2">
      <t>コウショウ</t>
    </rPh>
    <rPh sb="2" eb="4">
      <t>サイダイ</t>
    </rPh>
    <rPh sb="5" eb="7">
      <t>シュツリョク</t>
    </rPh>
    <rPh sb="8" eb="10">
      <t>ゴウケイ</t>
    </rPh>
    <phoneticPr fontId="17"/>
  </si>
  <si>
    <t>分配方法</t>
    <rPh sb="0" eb="2">
      <t>ブンパイ</t>
    </rPh>
    <rPh sb="2" eb="4">
      <t>ホウホウ</t>
    </rPh>
    <phoneticPr fontId="18"/>
  </si>
  <si>
    <t>専有部住戸配分数</t>
    <rPh sb="0" eb="2">
      <t>センユウ</t>
    </rPh>
    <rPh sb="2" eb="3">
      <t>ブ</t>
    </rPh>
    <rPh sb="3" eb="5">
      <t>ジュウコ</t>
    </rPh>
    <rPh sb="5" eb="7">
      <t>ハイブン</t>
    </rPh>
    <rPh sb="7" eb="8">
      <t>スウ</t>
    </rPh>
    <phoneticPr fontId="17"/>
  </si>
  <si>
    <t>容量の合計</t>
    <rPh sb="0" eb="2">
      <t>ヨウリョウ</t>
    </rPh>
    <rPh sb="3" eb="5">
      <t>ゴウケイ</t>
    </rPh>
    <phoneticPr fontId="17"/>
  </si>
  <si>
    <t>供給住戸割合</t>
    <rPh sb="0" eb="2">
      <t>キョウキュウ</t>
    </rPh>
    <rPh sb="2" eb="4">
      <t>ジュウコ</t>
    </rPh>
    <rPh sb="4" eb="6">
      <t>ワリアイ</t>
    </rPh>
    <phoneticPr fontId="17"/>
  </si>
  <si>
    <t>共用部</t>
    <rPh sb="0" eb="2">
      <t>キョウヨウ</t>
    </rPh>
    <rPh sb="2" eb="3">
      <t>ブ</t>
    </rPh>
    <phoneticPr fontId="17"/>
  </si>
  <si>
    <t>設備用途区分</t>
    <rPh sb="0" eb="2">
      <t>セツビ</t>
    </rPh>
    <rPh sb="2" eb="4">
      <t>ヨウト</t>
    </rPh>
    <rPh sb="4" eb="6">
      <t>クブン</t>
    </rPh>
    <phoneticPr fontId="18"/>
  </si>
  <si>
    <t>一次エネルギー消費量</t>
    <rPh sb="0" eb="2">
      <t>イチジ</t>
    </rPh>
    <rPh sb="7" eb="10">
      <t>ショウヒリョウ</t>
    </rPh>
    <phoneticPr fontId="18"/>
  </si>
  <si>
    <t>専有部</t>
    <rPh sb="0" eb="2">
      <t>センユウ</t>
    </rPh>
    <rPh sb="2" eb="3">
      <t>ブ</t>
    </rPh>
    <phoneticPr fontId="18"/>
  </si>
  <si>
    <t>暖房</t>
    <rPh sb="0" eb="2">
      <t>ダンボウ</t>
    </rPh>
    <phoneticPr fontId="17"/>
  </si>
  <si>
    <t>冷房</t>
    <rPh sb="0" eb="2">
      <t>レイボウ</t>
    </rPh>
    <phoneticPr fontId="17"/>
  </si>
  <si>
    <t>共用部</t>
    <rPh sb="0" eb="2">
      <t>キョウヨウ</t>
    </rPh>
    <rPh sb="2" eb="3">
      <t>ブ</t>
    </rPh>
    <phoneticPr fontId="18"/>
  </si>
  <si>
    <t>項目</t>
    <rPh sb="0" eb="2">
      <t>コウモク</t>
    </rPh>
    <phoneticPr fontId="18"/>
  </si>
  <si>
    <t>設備・システム名</t>
  </si>
  <si>
    <t>システム概要（能力・性能・規模・他）</t>
    <rPh sb="4" eb="6">
      <t>ガイヨウ</t>
    </rPh>
    <rPh sb="7" eb="9">
      <t>ノウリョク</t>
    </rPh>
    <rPh sb="10" eb="12">
      <t>セイノウ</t>
    </rPh>
    <rPh sb="13" eb="15">
      <t>キボ</t>
    </rPh>
    <rPh sb="16" eb="17">
      <t>タ</t>
    </rPh>
    <phoneticPr fontId="18"/>
  </si>
  <si>
    <t>補助</t>
    <rPh sb="0" eb="2">
      <t>ホジョ</t>
    </rPh>
    <phoneticPr fontId="18"/>
  </si>
  <si>
    <t>断熱</t>
    <rPh sb="0" eb="2">
      <t>ダンネツ</t>
    </rPh>
    <phoneticPr fontId="17"/>
  </si>
  <si>
    <t>コージェネ</t>
  </si>
  <si>
    <t>計</t>
    <rPh sb="0" eb="1">
      <t>ケイ</t>
    </rPh>
    <phoneticPr fontId="17"/>
  </si>
  <si>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17"/>
  </si>
  <si>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17"/>
  </si>
  <si>
    <t>ＺＥＨ-Ｍの種類</t>
    <rPh sb="6" eb="8">
      <t>シュルイ</t>
    </rPh>
    <phoneticPr fontId="17"/>
  </si>
  <si>
    <t>合計</t>
    <rPh sb="0" eb="2">
      <t>ゴウケイ</t>
    </rPh>
    <phoneticPr fontId="17"/>
  </si>
  <si>
    <t>【片面印刷】で印刷すること</t>
    <rPh sb="1" eb="3">
      <t>カタメン</t>
    </rPh>
    <rPh sb="3" eb="5">
      <t>インサツ</t>
    </rPh>
    <rPh sb="7" eb="9">
      <t>インサツ</t>
    </rPh>
    <phoneticPr fontId="18"/>
  </si>
  <si>
    <t>実施計画書</t>
    <rPh sb="0" eb="2">
      <t>ジッシ</t>
    </rPh>
    <rPh sb="2" eb="5">
      <t>ケイカクショ</t>
    </rPh>
    <phoneticPr fontId="18"/>
  </si>
  <si>
    <t>（１）申請者概要</t>
  </si>
  <si>
    <t>申請者１</t>
    <rPh sb="0" eb="3">
      <t>シンセイシャ</t>
    </rPh>
    <phoneticPr fontId="17"/>
  </si>
  <si>
    <t>ふりがな</t>
  </si>
  <si>
    <t>法人名又は氏名</t>
  </si>
  <si>
    <t>法人番号（１３桁）</t>
    <rPh sb="0" eb="2">
      <t>ホウジン</t>
    </rPh>
    <rPh sb="2" eb="4">
      <t>バンゴウ</t>
    </rPh>
    <rPh sb="7" eb="8">
      <t>ケタ</t>
    </rPh>
    <phoneticPr fontId="18"/>
  </si>
  <si>
    <t>代表者役職</t>
    <rPh sb="3" eb="5">
      <t>ヤクショク</t>
    </rPh>
    <phoneticPr fontId="18"/>
  </si>
  <si>
    <t>代表者名</t>
    <rPh sb="3" eb="4">
      <t>メイ</t>
    </rPh>
    <phoneticPr fontId="18"/>
  </si>
  <si>
    <t>住    所</t>
    <rPh sb="0" eb="1">
      <t>ジュウ</t>
    </rPh>
    <rPh sb="5" eb="6">
      <t>トコロ</t>
    </rPh>
    <phoneticPr fontId="18"/>
  </si>
  <si>
    <t>（２）ＺＥＨデベロッパー登録情報</t>
  </si>
  <si>
    <t>（３）補助事業担当者情報</t>
  </si>
  <si>
    <t>所属部署</t>
    <rPh sb="0" eb="2">
      <t>ショゾク</t>
    </rPh>
    <rPh sb="2" eb="4">
      <t>ブショ</t>
    </rPh>
    <phoneticPr fontId="18"/>
  </si>
  <si>
    <t>担当者役職</t>
    <rPh sb="0" eb="3">
      <t>タントウシャ</t>
    </rPh>
    <rPh sb="3" eb="5">
      <t>ヤクショク</t>
    </rPh>
    <phoneticPr fontId="18"/>
  </si>
  <si>
    <t>携帯電話番号</t>
    <rPh sb="0" eb="2">
      <t>ケイタイ</t>
    </rPh>
    <rPh sb="2" eb="4">
      <t>デンワ</t>
    </rPh>
    <rPh sb="4" eb="6">
      <t>バンゴウ</t>
    </rPh>
    <phoneticPr fontId="18"/>
  </si>
  <si>
    <t>他の補助金の有無</t>
    <rPh sb="0" eb="8">
      <t>タホジョキンウム</t>
    </rPh>
    <phoneticPr fontId="18"/>
  </si>
  <si>
    <t>他の補助金名</t>
    <rPh sb="0" eb="6">
      <t>タホジョキンメイ</t>
    </rPh>
    <phoneticPr fontId="18"/>
  </si>
  <si>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18"/>
  </si>
  <si>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</si>
  <si>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</si>
  <si>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</si>
  <si>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</si>
  <si>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</si>
  <si>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</si>
  <si>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</si>
  <si>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</si>
  <si>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</si>
  <si>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18"/>
  </si>
  <si>
    <t>月</t>
    <rPh sb="0" eb="1">
      <t>ツキ</t>
    </rPh>
    <phoneticPr fontId="18"/>
  </si>
  <si>
    <t>代表者等名</t>
    <rPh sb="0" eb="3">
      <t>ダイヒョウシャ</t>
    </rPh>
    <rPh sb="4" eb="5">
      <t>メイ</t>
    </rPh>
    <phoneticPr fontId="20"/>
  </si>
  <si>
    <t>生年月日</t>
    <rPh sb="0" eb="2">
      <t>セイネン</t>
    </rPh>
    <rPh sb="2" eb="4">
      <t>ガッピ</t>
    </rPh>
    <phoneticPr fontId="20"/>
  </si>
  <si>
    <t>交付申請書</t>
    <rPh sb="0" eb="2">
      <t>コウフ</t>
    </rPh>
    <rPh sb="2" eb="5">
      <t>シンセイショ</t>
    </rPh>
    <phoneticPr fontId="18"/>
  </si>
  <si>
    <t>記</t>
    <rPh sb="0" eb="1">
      <t>キ</t>
    </rPh>
    <phoneticPr fontId="18"/>
  </si>
  <si>
    <t>１.申請する補助事業</t>
    <rPh sb="2" eb="4">
      <t>シンセイ</t>
    </rPh>
    <rPh sb="6" eb="8">
      <t>ホジョ</t>
    </rPh>
    <rPh sb="8" eb="10">
      <t>ジギョウ</t>
    </rPh>
    <phoneticPr fontId="18"/>
  </si>
  <si>
    <t>２.補助事業の名称</t>
    <rPh sb="2" eb="4">
      <t>ホジョ</t>
    </rPh>
    <rPh sb="4" eb="6">
      <t>ジギョウ</t>
    </rPh>
    <rPh sb="7" eb="9">
      <t>メイショウ</t>
    </rPh>
    <phoneticPr fontId="18"/>
  </si>
  <si>
    <t>３.補助事業の実施計画</t>
    <rPh sb="2" eb="4">
      <t>ホジョ</t>
    </rPh>
    <rPh sb="4" eb="6">
      <t>ジギョウ</t>
    </rPh>
    <rPh sb="7" eb="9">
      <t>ジッシ</t>
    </rPh>
    <rPh sb="9" eb="11">
      <t>ケイカク</t>
    </rPh>
    <phoneticPr fontId="18"/>
  </si>
  <si>
    <t>円</t>
    <rPh sb="0" eb="1">
      <t>エン</t>
    </rPh>
    <phoneticPr fontId="18"/>
  </si>
  <si>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18"/>
  </si>
  <si>
    <t>６.補助事業の開始及び完了予定日</t>
    <rPh sb="2" eb="4">
      <t>ホジョ</t>
    </rPh>
    <rPh sb="4" eb="6">
      <t>ジギョウ</t>
    </rPh>
    <rPh sb="7" eb="9">
      <t>カイシ</t>
    </rPh>
    <rPh sb="9" eb="10">
      <t>オヨ</t>
    </rPh>
    <rPh sb="11" eb="13">
      <t>カンリョウ</t>
    </rPh>
    <rPh sb="13" eb="15">
      <t>ヨテイ</t>
    </rPh>
    <rPh sb="15" eb="16">
      <t>ヒ</t>
    </rPh>
    <phoneticPr fontId="18"/>
  </si>
  <si>
    <t>日</t>
    <rPh sb="0" eb="1">
      <t>ヒ</t>
    </rPh>
    <phoneticPr fontId="18"/>
  </si>
  <si>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</si>
  <si>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18"/>
  </si>
  <si>
    <t>　　　役員名簿（別紙３）</t>
    <rPh sb="3" eb="5">
      <t>ヤクイン</t>
    </rPh>
    <rPh sb="5" eb="7">
      <t>メイボ</t>
    </rPh>
    <rPh sb="8" eb="10">
      <t>ベッシ</t>
    </rPh>
    <phoneticPr fontId="21"/>
  </si>
  <si>
    <t>（別紙１）</t>
    <rPh sb="1" eb="3">
      <t>ベッシ</t>
    </rPh>
    <phoneticPr fontId="18"/>
  </si>
  <si>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18"/>
  </si>
  <si>
    <t>（単位：円）</t>
  </si>
  <si>
    <t>補助対象</t>
  </si>
  <si>
    <t>補助事業に要する経費</t>
  </si>
  <si>
    <t>補助金の額</t>
  </si>
  <si>
    <t>経費の区分</t>
    <rPh sb="0" eb="2">
      <t>ケイヒ</t>
    </rPh>
    <rPh sb="3" eb="5">
      <t>クブン</t>
    </rPh>
    <phoneticPr fontId="17"/>
  </si>
  <si>
    <t>（参考値）</t>
  </si>
  <si>
    <t>設計費</t>
    <rPh sb="0" eb="2">
      <t>セッケイ</t>
    </rPh>
    <rPh sb="2" eb="3">
      <t>ヒ</t>
    </rPh>
    <phoneticPr fontId="17"/>
  </si>
  <si>
    <t>（別紙２）</t>
    <rPh sb="1" eb="3">
      <t>ベッシ</t>
    </rPh>
    <phoneticPr fontId="18"/>
  </si>
  <si>
    <t>記</t>
  </si>
  <si>
    <t>（別紙３）</t>
    <rPh sb="1" eb="3">
      <t>ベッシ</t>
    </rPh>
    <phoneticPr fontId="18"/>
  </si>
  <si>
    <t>氏名　カナ</t>
    <rPh sb="0" eb="2">
      <t>シメイ</t>
    </rPh>
    <phoneticPr fontId="18"/>
  </si>
  <si>
    <t>氏名　漢字</t>
    <rPh sb="0" eb="2">
      <t>シメイ</t>
    </rPh>
    <rPh sb="3" eb="5">
      <t>カンジ</t>
    </rPh>
    <phoneticPr fontId="18"/>
  </si>
  <si>
    <t>生年月日</t>
    <rPh sb="0" eb="2">
      <t>セイネン</t>
    </rPh>
    <rPh sb="2" eb="4">
      <t>ガッピ</t>
    </rPh>
    <phoneticPr fontId="18"/>
  </si>
  <si>
    <t>会社名</t>
    <rPh sb="0" eb="2">
      <t>カイシャ</t>
    </rPh>
    <rPh sb="2" eb="3">
      <t>メイ</t>
    </rPh>
    <phoneticPr fontId="18"/>
  </si>
  <si>
    <t>和暦</t>
    <rPh sb="0" eb="2">
      <t>ワレキ</t>
    </rPh>
    <phoneticPr fontId="18"/>
  </si>
  <si>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17"/>
  </si>
  <si>
    <t>インデックス名</t>
  </si>
  <si>
    <t>書類名</t>
  </si>
  <si>
    <t>作成
形式</t>
  </si>
  <si>
    <t>提出
区分</t>
  </si>
  <si>
    <t>特記事項</t>
  </si>
  <si>
    <t>①交付申請書</t>
  </si>
  <si>
    <t>様式第１　交付申請書</t>
  </si>
  <si>
    <t>指定</t>
    <rPh sb="0" eb="2">
      <t>シテイ</t>
    </rPh>
    <phoneticPr fontId="17"/>
  </si>
  <si>
    <t>必須</t>
  </si>
  <si>
    <t>別紙２　暴力団排除に関する誓約事項</t>
  </si>
  <si>
    <t>別紙３　役員名簿</t>
  </si>
  <si>
    <t>②誓約書</t>
    <rPh sb="1" eb="4">
      <t>セイヤクショ</t>
    </rPh>
    <phoneticPr fontId="17"/>
  </si>
  <si>
    <t>誓約書</t>
  </si>
  <si>
    <t>１．申請者の詳細</t>
  </si>
  <si>
    <t>２．全体概要</t>
  </si>
  <si>
    <t>A３サイズでカラー印刷</t>
  </si>
  <si>
    <t>該当</t>
  </si>
  <si>
    <t>参考見積書</t>
  </si>
  <si>
    <t>写し</t>
  </si>
  <si>
    <t>自由</t>
  </si>
  <si>
    <t>土地賃貸契約書</t>
    <rPh sb="0" eb="2">
      <t>トチ</t>
    </rPh>
    <rPh sb="2" eb="4">
      <t>チンタイ</t>
    </rPh>
    <rPh sb="4" eb="7">
      <t>ケイヤクショ</t>
    </rPh>
    <phoneticPr fontId="17"/>
  </si>
  <si>
    <t>建物案内図</t>
  </si>
  <si>
    <t>建物配置図</t>
  </si>
  <si>
    <t>建物概要</t>
  </si>
  <si>
    <t>その他申請に必要な書類がある場合</t>
  </si>
  <si>
    <t>【A４カラー】【片面印刷】で印刷すること</t>
    <rPh sb="8" eb="10">
      <t>カタメン</t>
    </rPh>
    <rPh sb="10" eb="12">
      <t>インサツ</t>
    </rPh>
    <rPh sb="14" eb="16">
      <t>インサツ</t>
    </rPh>
    <phoneticPr fontId="18"/>
  </si>
  <si>
    <t>事業年度</t>
    <rPh sb="0" eb="2">
      <t>ジギョウ</t>
    </rPh>
    <rPh sb="2" eb="4">
      <t>ネンド</t>
    </rPh>
    <phoneticPr fontId="17"/>
  </si>
  <si>
    <t>補助事業の名称</t>
    <rPh sb="0" eb="2">
      <t>ホジョ</t>
    </rPh>
    <rPh sb="2" eb="4">
      <t>ジギョウ</t>
    </rPh>
    <rPh sb="5" eb="7">
      <t>メイショウ</t>
    </rPh>
    <phoneticPr fontId="17"/>
  </si>
  <si>
    <t>項目</t>
    <rPh sb="0" eb="2">
      <t>コウモク</t>
    </rPh>
    <phoneticPr fontId="17"/>
  </si>
  <si>
    <t>補助対象経費</t>
    <rPh sb="0" eb="2">
      <t>ホジョ</t>
    </rPh>
    <rPh sb="2" eb="4">
      <t>タイショウ</t>
    </rPh>
    <rPh sb="4" eb="6">
      <t>ケイヒ</t>
    </rPh>
    <phoneticPr fontId="18"/>
  </si>
  <si>
    <t>備　考</t>
    <rPh sb="0" eb="1">
      <t>ビ</t>
    </rPh>
    <rPh sb="2" eb="3">
      <t>コウ</t>
    </rPh>
    <phoneticPr fontId="18"/>
  </si>
  <si>
    <t>設備費・工事費</t>
    <rPh sb="2" eb="3">
      <t>ヒ</t>
    </rPh>
    <rPh sb="4" eb="6">
      <t>セツビコウジヒ</t>
    </rPh>
    <phoneticPr fontId="17"/>
  </si>
  <si>
    <t>住戸に係る高性能断熱材</t>
    <rPh sb="0" eb="2">
      <t>ジュウコ</t>
    </rPh>
    <rPh sb="3" eb="4">
      <t>カカワ</t>
    </rPh>
    <rPh sb="5" eb="8">
      <t>コウセイノウ</t>
    </rPh>
    <rPh sb="8" eb="10">
      <t>ダンネツ</t>
    </rPh>
    <rPh sb="10" eb="11">
      <t>ザイ</t>
    </rPh>
    <phoneticPr fontId="18"/>
  </si>
  <si>
    <t>専有部</t>
    <rPh sb="0" eb="3">
      <t>センユウブ</t>
    </rPh>
    <phoneticPr fontId="18"/>
  </si>
  <si>
    <t>高効率個別エアコン</t>
  </si>
  <si>
    <t>台</t>
    <rPh sb="0" eb="1">
      <t>ダイ</t>
    </rPh>
    <phoneticPr fontId="18"/>
  </si>
  <si>
    <t>床暖房</t>
    <rPh sb="0" eb="1">
      <t>ユカ</t>
    </rPh>
    <rPh sb="1" eb="3">
      <t>ダンボウ</t>
    </rPh>
    <phoneticPr fontId="17"/>
  </si>
  <si>
    <t>給湯設備</t>
    <rPh sb="0" eb="2">
      <t>キュウトウ</t>
    </rPh>
    <rPh sb="2" eb="4">
      <t>セツビ</t>
    </rPh>
    <phoneticPr fontId="17"/>
  </si>
  <si>
    <t>ハイブリッド給湯機</t>
    <rPh sb="6" eb="8">
      <t>キュウトウ</t>
    </rPh>
    <rPh sb="8" eb="9">
      <t>キ</t>
    </rPh>
    <phoneticPr fontId="18"/>
  </si>
  <si>
    <t>床面積（㎡）</t>
  </si>
  <si>
    <t>属性</t>
  </si>
  <si>
    <t>50㎡以上</t>
  </si>
  <si>
    <t>中住戸中間階</t>
  </si>
  <si>
    <t>中住戸最下階</t>
  </si>
  <si>
    <t>中住戸最上階</t>
  </si>
  <si>
    <t>角住戸中間階</t>
  </si>
  <si>
    <t>角住戸最下階</t>
  </si>
  <si>
    <t>角住戸最上階</t>
  </si>
  <si>
    <t>（全体）</t>
    <rPh sb="1" eb="3">
      <t>ゼンタイ</t>
    </rPh>
    <phoneticPr fontId="18"/>
  </si>
  <si>
    <t>補助事業に要する経費</t>
    <rPh sb="0" eb="2">
      <t>ホジョ</t>
    </rPh>
    <rPh sb="2" eb="4">
      <t>ジギョウ</t>
    </rPh>
    <rPh sb="5" eb="6">
      <t>ヨウ</t>
    </rPh>
    <rPh sb="8" eb="10">
      <t>ケイヒ</t>
    </rPh>
    <phoneticPr fontId="18"/>
  </si>
  <si>
    <t>補助対象外経費</t>
    <rPh sb="0" eb="2">
      <t>ホジョ</t>
    </rPh>
    <rPh sb="2" eb="4">
      <t>タイショウ</t>
    </rPh>
    <rPh sb="4" eb="5">
      <t>ガイ</t>
    </rPh>
    <rPh sb="5" eb="7">
      <t>ケイヒ</t>
    </rPh>
    <phoneticPr fontId="18"/>
  </si>
  <si>
    <t>設計費</t>
    <rPh sb="0" eb="2">
      <t>セッケイ</t>
    </rPh>
    <rPh sb="2" eb="3">
      <t>ヒ</t>
    </rPh>
    <phoneticPr fontId="18"/>
  </si>
  <si>
    <t>設備費・工事費</t>
    <rPh sb="0" eb="2">
      <t>セツビ</t>
    </rPh>
    <rPh sb="2" eb="3">
      <t>ヒ</t>
    </rPh>
    <rPh sb="4" eb="6">
      <t>コウジ</t>
    </rPh>
    <rPh sb="6" eb="7">
      <t>ヒ</t>
    </rPh>
    <phoneticPr fontId="18"/>
  </si>
  <si>
    <t>合計</t>
    <rPh sb="0" eb="2">
      <t>ゴウケイ</t>
    </rPh>
    <phoneticPr fontId="18"/>
  </si>
  <si>
    <t>補助対象経費の区分</t>
    <rPh sb="0" eb="2">
      <t>ホジョ</t>
    </rPh>
    <rPh sb="2" eb="4">
      <t>タイショウ</t>
    </rPh>
    <rPh sb="4" eb="6">
      <t>ケイヒ</t>
    </rPh>
    <rPh sb="7" eb="9">
      <t>クブン</t>
    </rPh>
    <phoneticPr fontId="18"/>
  </si>
  <si>
    <t>（一部のシートは、白色のセルへの入力もあるので確認すること）</t>
    <phoneticPr fontId="18"/>
  </si>
  <si>
    <t>交付申請日</t>
    <phoneticPr fontId="18"/>
  </si>
  <si>
    <t>１．基本情報</t>
    <rPh sb="2" eb="4">
      <t>キホン</t>
    </rPh>
    <rPh sb="4" eb="6">
      <t>ジョウホウ</t>
    </rPh>
    <phoneticPr fontId="18"/>
  </si>
  <si>
    <t>２．申請者情報</t>
    <rPh sb="2" eb="5">
      <t>シンセイシャ</t>
    </rPh>
    <rPh sb="5" eb="7">
      <t>ジョウホウ</t>
    </rPh>
    <phoneticPr fontId="18"/>
  </si>
  <si>
    <t>３．ZEHデベロッパー情報</t>
    <rPh sb="11" eb="13">
      <t>ジョウホウ</t>
    </rPh>
    <phoneticPr fontId="18"/>
  </si>
  <si>
    <t>本シートに入力すると、各種申請様式に自動転記されます。</t>
    <rPh sb="0" eb="1">
      <t>ホン</t>
    </rPh>
    <rPh sb="5" eb="7">
      <t>ニュウリョク</t>
    </rPh>
    <rPh sb="11" eb="13">
      <t>カクシュ</t>
    </rPh>
    <rPh sb="13" eb="15">
      <t>シンセイ</t>
    </rPh>
    <rPh sb="15" eb="17">
      <t>ヨウシキ</t>
    </rPh>
    <rPh sb="18" eb="20">
      <t>ジドウ</t>
    </rPh>
    <rPh sb="20" eb="22">
      <t>テンキ</t>
    </rPh>
    <phoneticPr fontId="18"/>
  </si>
  <si>
    <t>法人番号</t>
    <rPh sb="0" eb="2">
      <t>ホウジン</t>
    </rPh>
    <rPh sb="2" eb="4">
      <t>バンゴウ</t>
    </rPh>
    <phoneticPr fontId="18"/>
  </si>
  <si>
    <t>登録名称</t>
    <phoneticPr fontId="18"/>
  </si>
  <si>
    <t>補助事業の遂行に係る融資計画</t>
    <phoneticPr fontId="18"/>
  </si>
  <si>
    <t>住所</t>
    <phoneticPr fontId="18"/>
  </si>
  <si>
    <t>氏名</t>
    <phoneticPr fontId="18"/>
  </si>
  <si>
    <t>役職名</t>
    <phoneticPr fontId="18"/>
  </si>
  <si>
    <t>氏名（ふりがな）</t>
    <phoneticPr fontId="18"/>
  </si>
  <si>
    <t>メールアドレス</t>
    <phoneticPr fontId="18"/>
  </si>
  <si>
    <t>←yyyy/m/dで入力</t>
    <rPh sb="9" eb="11">
      <t>ニュウリョク</t>
    </rPh>
    <phoneticPr fontId="17"/>
  </si>
  <si>
    <t>設計者</t>
    <rPh sb="0" eb="3">
      <t>セッケイシャ</t>
    </rPh>
    <phoneticPr fontId="17"/>
  </si>
  <si>
    <t>法人名称</t>
    <rPh sb="0" eb="2">
      <t>ホウジン</t>
    </rPh>
    <rPh sb="2" eb="4">
      <t>メイショウ</t>
    </rPh>
    <phoneticPr fontId="17"/>
  </si>
  <si>
    <t>建築工事
施工者</t>
    <rPh sb="0" eb="2">
      <t>ケンチク</t>
    </rPh>
    <rPh sb="2" eb="4">
      <t>コウジ</t>
    </rPh>
    <rPh sb="5" eb="8">
      <t>セコウシャ</t>
    </rPh>
    <phoneticPr fontId="17"/>
  </si>
  <si>
    <t>※法人申請の場合のみ入力する</t>
    <phoneticPr fontId="17"/>
  </si>
  <si>
    <t>４．補助事業担当者情報</t>
    <rPh sb="4" eb="6">
      <t>ジギョウ</t>
    </rPh>
    <rPh sb="6" eb="9">
      <t>タントウシャ</t>
    </rPh>
    <rPh sb="9" eb="11">
      <t>ジョウホウ</t>
    </rPh>
    <phoneticPr fontId="18"/>
  </si>
  <si>
    <t>　</t>
    <phoneticPr fontId="17"/>
  </si>
  <si>
    <t>（単位：円）</t>
    <phoneticPr fontId="18"/>
  </si>
  <si>
    <t>別添による</t>
    <phoneticPr fontId="18"/>
  </si>
  <si>
    <t>（１）開始年月日</t>
    <phoneticPr fontId="18"/>
  </si>
  <si>
    <t>（２）完了予定年月日</t>
    <phoneticPr fontId="18"/>
  </si>
  <si>
    <t>　　　最終年度の事業完了予定日</t>
    <phoneticPr fontId="18"/>
  </si>
  <si>
    <t>補助対象経費</t>
    <phoneticPr fontId="18"/>
  </si>
  <si>
    <t>　※２行目以降も直接入力　</t>
    <phoneticPr fontId="18"/>
  </si>
  <si>
    <t>　E-MAIL（個人のみ）</t>
    <rPh sb="8" eb="10">
      <t>コジン</t>
    </rPh>
    <phoneticPr fontId="18"/>
  </si>
  <si>
    <t>代表担当者</t>
  </si>
  <si>
    <t>入力方法</t>
    <phoneticPr fontId="17"/>
  </si>
  <si>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18"/>
  </si>
  <si>
    <t>空調</t>
    <rPh sb="0" eb="1">
      <t>ソラ</t>
    </rPh>
    <rPh sb="1" eb="2">
      <t>チョウ</t>
    </rPh>
    <phoneticPr fontId="17"/>
  </si>
  <si>
    <t>換気</t>
    <rPh sb="0" eb="1">
      <t>カン</t>
    </rPh>
    <rPh sb="1" eb="2">
      <t>キ</t>
    </rPh>
    <phoneticPr fontId="17"/>
  </si>
  <si>
    <t>照明</t>
    <rPh sb="0" eb="1">
      <t>アキラ</t>
    </rPh>
    <rPh sb="1" eb="2">
      <t>メイ</t>
    </rPh>
    <phoneticPr fontId="17"/>
  </si>
  <si>
    <t>給湯</t>
    <rPh sb="0" eb="1">
      <t>キュウ</t>
    </rPh>
    <rPh sb="1" eb="2">
      <t>ユ</t>
    </rPh>
    <phoneticPr fontId="17"/>
  </si>
  <si>
    <t>昇降機</t>
    <rPh sb="0" eb="1">
      <t>ノボル</t>
    </rPh>
    <rPh sb="1" eb="2">
      <t>タカシ</t>
    </rPh>
    <rPh sb="2" eb="3">
      <t>キ</t>
    </rPh>
    <phoneticPr fontId="17"/>
  </si>
  <si>
    <t>％</t>
    <phoneticPr fontId="17"/>
  </si>
  <si>
    <t>専有部</t>
  </si>
  <si>
    <t>□</t>
  </si>
  <si>
    <t xml:space="preserve"> </t>
    <phoneticPr fontId="75"/>
  </si>
  <si>
    <t>補助事業の名称</t>
    <rPh sb="0" eb="2">
      <t>ホジョ</t>
    </rPh>
    <rPh sb="2" eb="4">
      <t>ジギョウ</t>
    </rPh>
    <rPh sb="5" eb="7">
      <t>メイショウ</t>
    </rPh>
    <phoneticPr fontId="75"/>
  </si>
  <si>
    <t>各住戸の
外皮平均
熱貫流率
（ＵＡ値）</t>
    <phoneticPr fontId="75"/>
  </si>
  <si>
    <t>番号</t>
    <rPh sb="0" eb="2">
      <t>バンゴウ</t>
    </rPh>
    <phoneticPr fontId="75"/>
  </si>
  <si>
    <t>階数</t>
    <rPh sb="0" eb="2">
      <t>カイスウ</t>
    </rPh>
    <phoneticPr fontId="75"/>
  </si>
  <si>
    <t>部屋
番号</t>
    <rPh sb="0" eb="2">
      <t>ヘヤ</t>
    </rPh>
    <rPh sb="3" eb="5">
      <t>バンゴウ</t>
    </rPh>
    <phoneticPr fontId="75"/>
  </si>
  <si>
    <t>間取り</t>
    <phoneticPr fontId="75"/>
  </si>
  <si>
    <t>床面積
（㎡）</t>
    <rPh sb="0" eb="3">
      <t>ユカメンセキ</t>
    </rPh>
    <phoneticPr fontId="75"/>
  </si>
  <si>
    <t>各住戸の
外皮平均
熱貫流率
（ＵＡ値）</t>
    <rPh sb="0" eb="1">
      <t>カク</t>
    </rPh>
    <rPh sb="1" eb="3">
      <t>ジュウコ</t>
    </rPh>
    <phoneticPr fontId="75"/>
  </si>
  <si>
    <t>住戸の位置属性</t>
    <rPh sb="0" eb="2">
      <t>ジュウコ</t>
    </rPh>
    <rPh sb="3" eb="5">
      <t>イチ</t>
    </rPh>
    <rPh sb="5" eb="7">
      <t>ゾクセイ</t>
    </rPh>
    <phoneticPr fontId="75"/>
  </si>
  <si>
    <t>住戸に係る高性能断熱材</t>
    <rPh sb="0" eb="2">
      <t>ジュウコ</t>
    </rPh>
    <rPh sb="3" eb="4">
      <t>カカワ</t>
    </rPh>
    <rPh sb="5" eb="8">
      <t>コウセイノウ</t>
    </rPh>
    <rPh sb="8" eb="11">
      <t>ダンネツザイ</t>
    </rPh>
    <phoneticPr fontId="75"/>
  </si>
  <si>
    <t>換気設備</t>
    <rPh sb="0" eb="2">
      <t>カンキ</t>
    </rPh>
    <rPh sb="2" eb="4">
      <t>セツビ</t>
    </rPh>
    <phoneticPr fontId="75"/>
  </si>
  <si>
    <t>給湯設備</t>
    <rPh sb="0" eb="2">
      <t>キュウトウ</t>
    </rPh>
    <rPh sb="2" eb="4">
      <t>セツビ</t>
    </rPh>
    <phoneticPr fontId="75"/>
  </si>
  <si>
    <t>平面＆断面</t>
    <rPh sb="0" eb="2">
      <t>ヘイメン</t>
    </rPh>
    <rPh sb="3" eb="5">
      <t>ダンメン</t>
    </rPh>
    <phoneticPr fontId="75"/>
  </si>
  <si>
    <t>係数</t>
    <rPh sb="0" eb="2">
      <t>ケイスウ</t>
    </rPh>
    <phoneticPr fontId="75"/>
  </si>
  <si>
    <t>床面積
50㎡未満</t>
    <rPh sb="0" eb="3">
      <t>ユカメンセキ</t>
    </rPh>
    <phoneticPr fontId="75"/>
  </si>
  <si>
    <t>平面</t>
    <rPh sb="0" eb="2">
      <t>ヘイメン</t>
    </rPh>
    <phoneticPr fontId="75"/>
  </si>
  <si>
    <t>断面</t>
    <rPh sb="0" eb="2">
      <t>ダンメン</t>
    </rPh>
    <phoneticPr fontId="75"/>
  </si>
  <si>
    <t>住宅モデル区分による係数</t>
    <rPh sb="0" eb="2">
      <t>ジュウタク</t>
    </rPh>
    <rPh sb="5" eb="7">
      <t>クブン</t>
    </rPh>
    <rPh sb="10" eb="12">
      <t>ケイスウ</t>
    </rPh>
    <phoneticPr fontId="75"/>
  </si>
  <si>
    <t>補助対象経費</t>
    <rPh sb="0" eb="2">
      <t>ホジョ</t>
    </rPh>
    <rPh sb="2" eb="4">
      <t>タイショウ</t>
    </rPh>
    <rPh sb="4" eb="6">
      <t>ケイヒ</t>
    </rPh>
    <phoneticPr fontId="75"/>
  </si>
  <si>
    <t>導入年</t>
    <rPh sb="0" eb="2">
      <t>ドウニュウ</t>
    </rPh>
    <rPh sb="2" eb="3">
      <t>ネン</t>
    </rPh>
    <phoneticPr fontId="75"/>
  </si>
  <si>
    <t>定格出力</t>
    <rPh sb="0" eb="2">
      <t>テイカク</t>
    </rPh>
    <rPh sb="2" eb="4">
      <t>シュツリョク</t>
    </rPh>
    <phoneticPr fontId="75"/>
  </si>
  <si>
    <t>数量</t>
    <rPh sb="0" eb="2">
      <t>スウリョウ</t>
    </rPh>
    <phoneticPr fontId="75"/>
  </si>
  <si>
    <t>設備</t>
    <rPh sb="0" eb="2">
      <t>セツビ</t>
    </rPh>
    <phoneticPr fontId="75"/>
  </si>
  <si>
    <t>換気種別</t>
    <rPh sb="0" eb="2">
      <t>カンキ</t>
    </rPh>
    <rPh sb="2" eb="4">
      <t>シュベツ</t>
    </rPh>
    <phoneticPr fontId="75"/>
  </si>
  <si>
    <t>設備種別</t>
    <rPh sb="0" eb="2">
      <t>セツビ</t>
    </rPh>
    <rPh sb="2" eb="4">
      <t>シュベツ</t>
    </rPh>
    <phoneticPr fontId="75"/>
  </si>
  <si>
    <t>通常</t>
    <rPh sb="0" eb="2">
      <t>ツウジョウ</t>
    </rPh>
    <phoneticPr fontId="75"/>
  </si>
  <si>
    <t>妻側
住戸の妻面
開口率
25%以上</t>
    <phoneticPr fontId="75"/>
  </si>
  <si>
    <t>床面積</t>
    <rPh sb="0" eb="3">
      <t>ユカメンセキ</t>
    </rPh>
    <phoneticPr fontId="75"/>
  </si>
  <si>
    <t>住戸の
外皮
性能</t>
    <rPh sb="0" eb="2">
      <t>ジュウコ</t>
    </rPh>
    <rPh sb="4" eb="6">
      <t>ガイヒ</t>
    </rPh>
    <rPh sb="7" eb="9">
      <t>セイノウ</t>
    </rPh>
    <phoneticPr fontId="75"/>
  </si>
  <si>
    <t>住戸の
位置
属性</t>
    <rPh sb="0" eb="2">
      <t>ジュウコ</t>
    </rPh>
    <rPh sb="4" eb="6">
      <t>イチ</t>
    </rPh>
    <rPh sb="7" eb="9">
      <t>ゾクセイ</t>
    </rPh>
    <phoneticPr fontId="75"/>
  </si>
  <si>
    <t>以上</t>
    <rPh sb="0" eb="2">
      <t>イジョウ</t>
    </rPh>
    <phoneticPr fontId="75"/>
  </si>
  <si>
    <t>以下</t>
    <rPh sb="0" eb="2">
      <t>イカ</t>
    </rPh>
    <phoneticPr fontId="75"/>
  </si>
  <si>
    <t>a</t>
    <phoneticPr fontId="19"/>
  </si>
  <si>
    <t>b</t>
    <phoneticPr fontId="19"/>
  </si>
  <si>
    <t>戸</t>
    <rPh sb="0" eb="1">
      <t>ト</t>
    </rPh>
    <phoneticPr fontId="18"/>
  </si>
  <si>
    <t>設計費の補助対象経費　総計</t>
    <rPh sb="0" eb="2">
      <t>セッケイ</t>
    </rPh>
    <rPh sb="2" eb="3">
      <t>ヒ</t>
    </rPh>
    <rPh sb="4" eb="6">
      <t>ホジョ</t>
    </rPh>
    <rPh sb="6" eb="8">
      <t>タイショウ</t>
    </rPh>
    <rPh sb="8" eb="10">
      <t>ケイヒ</t>
    </rPh>
    <rPh sb="11" eb="12">
      <t>ソウ</t>
    </rPh>
    <rPh sb="12" eb="13">
      <t>ケイ</t>
    </rPh>
    <phoneticPr fontId="18"/>
  </si>
  <si>
    <t>２００,０００円＋（２,０００円×住戸数）</t>
    <phoneticPr fontId="18"/>
  </si>
  <si>
    <t>１</t>
    <phoneticPr fontId="18"/>
  </si>
  <si>
    <t xml:space="preserve"> 補助金の額（参考値）</t>
    <rPh sb="1" eb="3">
      <t>ホジョ</t>
    </rPh>
    <rPh sb="5" eb="6">
      <t>ガク</t>
    </rPh>
    <rPh sb="7" eb="9">
      <t>サンコウ</t>
    </rPh>
    <rPh sb="9" eb="10">
      <t>チ</t>
    </rPh>
    <phoneticPr fontId="18"/>
  </si>
  <si>
    <t>_</t>
    <phoneticPr fontId="18"/>
  </si>
  <si>
    <t>２</t>
    <phoneticPr fontId="18"/>
  </si>
  <si>
    <t>３</t>
    <phoneticPr fontId="18"/>
  </si>
  <si>
    <t>４</t>
    <phoneticPr fontId="18"/>
  </si>
  <si>
    <t>1</t>
    <phoneticPr fontId="18"/>
  </si>
  <si>
    <t>蓄電システム</t>
    <rPh sb="0" eb="2">
      <t>チクデン</t>
    </rPh>
    <phoneticPr fontId="75"/>
  </si>
  <si>
    <t>円</t>
    <rPh sb="0" eb="1">
      <t>エン</t>
    </rPh>
    <phoneticPr fontId="73"/>
  </si>
  <si>
    <t>メーカー名</t>
    <rPh sb="4" eb="5">
      <t>メイ</t>
    </rPh>
    <phoneticPr fontId="73"/>
  </si>
  <si>
    <t>費目</t>
    <rPh sb="0" eb="2">
      <t>ヒモク</t>
    </rPh>
    <phoneticPr fontId="73"/>
  </si>
  <si>
    <t>単位</t>
    <rPh sb="0" eb="2">
      <t>タンイ</t>
    </rPh>
    <phoneticPr fontId="73"/>
  </si>
  <si>
    <t>本年度 交付申請時</t>
    <rPh sb="0" eb="3">
      <t>ホンネンド</t>
    </rPh>
    <rPh sb="4" eb="6">
      <t>コウフ</t>
    </rPh>
    <rPh sb="6" eb="8">
      <t>シンセイ</t>
    </rPh>
    <rPh sb="8" eb="9">
      <t>ジ</t>
    </rPh>
    <phoneticPr fontId="73"/>
  </si>
  <si>
    <t>備　考</t>
    <rPh sb="0" eb="1">
      <t>ビ</t>
    </rPh>
    <rPh sb="2" eb="3">
      <t>コウ</t>
    </rPh>
    <phoneticPr fontId="73"/>
  </si>
  <si>
    <t>単　価</t>
    <rPh sb="0" eb="1">
      <t>タン</t>
    </rPh>
    <rPh sb="2" eb="3">
      <t>アタイ</t>
    </rPh>
    <phoneticPr fontId="73"/>
  </si>
  <si>
    <t>補助事業に要する経費</t>
    <rPh sb="0" eb="2">
      <t>ホジョ</t>
    </rPh>
    <rPh sb="2" eb="4">
      <t>ジギョウ</t>
    </rPh>
    <rPh sb="5" eb="6">
      <t>ヨウ</t>
    </rPh>
    <rPh sb="8" eb="10">
      <t>ケイヒ</t>
    </rPh>
    <phoneticPr fontId="73"/>
  </si>
  <si>
    <t>補助対象経費</t>
    <rPh sb="0" eb="2">
      <t>ホジョ</t>
    </rPh>
    <rPh sb="2" eb="4">
      <t>タイショウ</t>
    </rPh>
    <rPh sb="4" eb="6">
      <t>ケイヒ</t>
    </rPh>
    <phoneticPr fontId="73"/>
  </si>
  <si>
    <t>補助対象外経費</t>
    <rPh sb="0" eb="2">
      <t>ホジョ</t>
    </rPh>
    <rPh sb="2" eb="4">
      <t>タイショウ</t>
    </rPh>
    <rPh sb="4" eb="5">
      <t>ガイ</t>
    </rPh>
    <rPh sb="5" eb="7">
      <t>ケイヒ</t>
    </rPh>
    <phoneticPr fontId="73"/>
  </si>
  <si>
    <t>数量</t>
    <rPh sb="0" eb="2">
      <t>スウリョウ</t>
    </rPh>
    <phoneticPr fontId="73"/>
  </si>
  <si>
    <t>金　額</t>
    <rPh sb="0" eb="1">
      <t>キン</t>
    </rPh>
    <rPh sb="2" eb="3">
      <t>ガク</t>
    </rPh>
    <phoneticPr fontId="73"/>
  </si>
  <si>
    <t>蓄電システム</t>
    <rPh sb="0" eb="2">
      <t>チクデン</t>
    </rPh>
    <phoneticPr fontId="18"/>
  </si>
  <si>
    <t>共用部に導入する設備</t>
    <rPh sb="0" eb="3">
      <t>キョウヨウブ</t>
    </rPh>
    <rPh sb="4" eb="6">
      <t>ドウニュウ</t>
    </rPh>
    <rPh sb="8" eb="10">
      <t>セツビ</t>
    </rPh>
    <phoneticPr fontId="18"/>
  </si>
  <si>
    <t>共用部</t>
    <rPh sb="0" eb="3">
      <t>キョウヨウブ</t>
    </rPh>
    <phoneticPr fontId="18"/>
  </si>
  <si>
    <t>合計</t>
    <rPh sb="0" eb="2">
      <t>ゴウケイ</t>
    </rPh>
    <phoneticPr fontId="19"/>
  </si>
  <si>
    <t>小計（Ａ）</t>
    <rPh sb="0" eb="2">
      <t>ショウケイ</t>
    </rPh>
    <phoneticPr fontId="19"/>
  </si>
  <si>
    <t>事業年度　2年目</t>
    <rPh sb="0" eb="2">
      <t>ジギョウ</t>
    </rPh>
    <rPh sb="2" eb="4">
      <t>ネンド</t>
    </rPh>
    <rPh sb="6" eb="8">
      <t>ネンメ</t>
    </rPh>
    <phoneticPr fontId="19"/>
  </si>
  <si>
    <t>事業年度　3年目</t>
    <rPh sb="0" eb="2">
      <t>ジギョウ</t>
    </rPh>
    <rPh sb="2" eb="4">
      <t>ネンド</t>
    </rPh>
    <rPh sb="6" eb="8">
      <t>ネンメ</t>
    </rPh>
    <phoneticPr fontId="19"/>
  </si>
  <si>
    <t>事業年度　4年目</t>
    <rPh sb="0" eb="2">
      <t>ジギョウ</t>
    </rPh>
    <rPh sb="2" eb="4">
      <t>ネンド</t>
    </rPh>
    <rPh sb="6" eb="8">
      <t>ネンメ</t>
    </rPh>
    <phoneticPr fontId="19"/>
  </si>
  <si>
    <t>事業年度　1年目</t>
    <rPh sb="0" eb="2">
      <t>ジギョウ</t>
    </rPh>
    <rPh sb="2" eb="4">
      <t>ネンド</t>
    </rPh>
    <rPh sb="6" eb="8">
      <t>ネンメ</t>
    </rPh>
    <phoneticPr fontId="19"/>
  </si>
  <si>
    <t>C</t>
    <phoneticPr fontId="19"/>
  </si>
  <si>
    <t>D</t>
    <phoneticPr fontId="19"/>
  </si>
  <si>
    <t>E</t>
    <phoneticPr fontId="19"/>
  </si>
  <si>
    <t>必須</t>
    <rPh sb="0" eb="2">
      <t>ヒッス</t>
    </rPh>
    <phoneticPr fontId="19"/>
  </si>
  <si>
    <t>登録状況</t>
    <phoneticPr fontId="18"/>
  </si>
  <si>
    <t>他の補助金
への申請</t>
    <rPh sb="0" eb="1">
      <t>ホカ</t>
    </rPh>
    <rPh sb="2" eb="5">
      <t>ホジョキン</t>
    </rPh>
    <rPh sb="8" eb="10">
      <t>シンセイ</t>
    </rPh>
    <phoneticPr fontId="17"/>
  </si>
  <si>
    <t>B</t>
    <phoneticPr fontId="19"/>
  </si>
  <si>
    <t>A</t>
    <phoneticPr fontId="19"/>
  </si>
  <si>
    <t>H</t>
    <phoneticPr fontId="19"/>
  </si>
  <si>
    <t>小計</t>
    <phoneticPr fontId="18"/>
  </si>
  <si>
    <t>該当</t>
    <phoneticPr fontId="19"/>
  </si>
  <si>
    <t>データ
提出</t>
    <rPh sb="4" eb="6">
      <t>テイシュツ</t>
    </rPh>
    <phoneticPr fontId="19"/>
  </si>
  <si>
    <t>●</t>
    <phoneticPr fontId="19"/>
  </si>
  <si>
    <t>申請者情報</t>
    <rPh sb="0" eb="3">
      <t>シンセイシャ</t>
    </rPh>
    <rPh sb="3" eb="5">
      <t>ジョウホウ</t>
    </rPh>
    <phoneticPr fontId="18"/>
  </si>
  <si>
    <t>←プルダウンより選択</t>
    <phoneticPr fontId="19"/>
  </si>
  <si>
    <t>2</t>
    <phoneticPr fontId="18"/>
  </si>
  <si>
    <t>3</t>
    <phoneticPr fontId="18"/>
  </si>
  <si>
    <t>4</t>
    <phoneticPr fontId="18"/>
  </si>
  <si>
    <t>専有部・共用部</t>
    <rPh sb="0" eb="3">
      <t>センユウブ</t>
    </rPh>
    <rPh sb="4" eb="7">
      <t>キョウヨウブ</t>
    </rPh>
    <phoneticPr fontId="18"/>
  </si>
  <si>
    <t>　設備費・工事費　合計</t>
    <rPh sb="1" eb="4">
      <t>セツビヒ</t>
    </rPh>
    <rPh sb="5" eb="8">
      <t>コウジヒ</t>
    </rPh>
    <rPh sb="9" eb="10">
      <t>ゴウ</t>
    </rPh>
    <phoneticPr fontId="18"/>
  </si>
  <si>
    <t>I</t>
    <phoneticPr fontId="19"/>
  </si>
  <si>
    <t>小計（Ｃ）</t>
    <rPh sb="0" eb="2">
      <t>ショウケイ</t>
    </rPh>
    <phoneticPr fontId="19"/>
  </si>
  <si>
    <t>小計（Ｂ）</t>
    <rPh sb="0" eb="2">
      <t>ショウケイ</t>
    </rPh>
    <phoneticPr fontId="19"/>
  </si>
  <si>
    <t>型式</t>
    <rPh sb="0" eb="2">
      <t>カタシキ</t>
    </rPh>
    <phoneticPr fontId="19"/>
  </si>
  <si>
    <t>４．５．事業予定・補助事業実施体制</t>
    <phoneticPr fontId="19"/>
  </si>
  <si>
    <t>断面図または矩計図</t>
    <phoneticPr fontId="19"/>
  </si>
  <si>
    <t>建物立面図</t>
    <phoneticPr fontId="19"/>
  </si>
  <si>
    <t>導入戸数
（戸)</t>
    <rPh sb="0" eb="2">
      <t>ドウニュウ</t>
    </rPh>
    <rPh sb="2" eb="4">
      <t>コスウ</t>
    </rPh>
    <rPh sb="6" eb="7">
      <t>コ</t>
    </rPh>
    <phoneticPr fontId="17"/>
  </si>
  <si>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17"/>
  </si>
  <si>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17"/>
  </si>
  <si>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17"/>
  </si>
  <si>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18"/>
  </si>
  <si>
    <t>③実施計画書</t>
    <phoneticPr fontId="19"/>
  </si>
  <si>
    <t>④財務資料</t>
    <phoneticPr fontId="19"/>
  </si>
  <si>
    <t>⑤土地登記簿等</t>
    <phoneticPr fontId="19"/>
  </si>
  <si>
    <t>各階平面図</t>
    <phoneticPr fontId="19"/>
  </si>
  <si>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17"/>
  </si>
  <si>
    <t>A３サイズでカラー印刷</t>
    <phoneticPr fontId="19"/>
  </si>
  <si>
    <t>妻側住戸の
妻面開口率
25%以上</t>
    <rPh sb="0" eb="1">
      <t>ツマ</t>
    </rPh>
    <rPh sb="1" eb="2">
      <t>ガワ</t>
    </rPh>
    <rPh sb="2" eb="4">
      <t>ジュウコ</t>
    </rPh>
    <rPh sb="9" eb="11">
      <t>カイコウ</t>
    </rPh>
    <rPh sb="11" eb="12">
      <t>リツイジョウ</t>
    </rPh>
    <phoneticPr fontId="75"/>
  </si>
  <si>
    <t>設置の
有無</t>
    <rPh sb="0" eb="2">
      <t>セッチ</t>
    </rPh>
    <rPh sb="4" eb="6">
      <t>ウム</t>
    </rPh>
    <phoneticPr fontId="75"/>
  </si>
  <si>
    <t>住棟の種別</t>
    <rPh sb="0" eb="1">
      <t>ス</t>
    </rPh>
    <rPh sb="1" eb="2">
      <t>トウ</t>
    </rPh>
    <rPh sb="3" eb="5">
      <t>シュベツ</t>
    </rPh>
    <phoneticPr fontId="18"/>
  </si>
  <si>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17"/>
  </si>
  <si>
    <t>融資予定時期</t>
    <rPh sb="0" eb="2">
      <t>ユウシ</t>
    </rPh>
    <rPh sb="2" eb="4">
      <t>ヨテイ</t>
    </rPh>
    <rPh sb="4" eb="6">
      <t>ジキ</t>
    </rPh>
    <phoneticPr fontId="18"/>
  </si>
  <si>
    <t>◆オレンジ色のセルに必要事項を入力すること。（自動反映箇所のセルは白色）</t>
    <rPh sb="5" eb="6">
      <t>イロ</t>
    </rPh>
    <rPh sb="10" eb="12">
      <t>ヒツヨウ</t>
    </rPh>
    <rPh sb="12" eb="14">
      <t>ジコウ</t>
    </rPh>
    <rPh sb="15" eb="17">
      <t>ニュウリョク</t>
    </rPh>
    <rPh sb="23" eb="25">
      <t>ジドウ</t>
    </rPh>
    <rPh sb="33" eb="35">
      <t>ハクショク</t>
    </rPh>
    <phoneticPr fontId="18"/>
  </si>
  <si>
    <t>❷　ＺＥＨデベロッパー</t>
    <phoneticPr fontId="17"/>
  </si>
  <si>
    <t>❸　建物概要</t>
    <rPh sb="2" eb="4">
      <t>タテモノ</t>
    </rPh>
    <rPh sb="4" eb="6">
      <t>ガイヨウ</t>
    </rPh>
    <phoneticPr fontId="18"/>
  </si>
  <si>
    <t>❹　建物性能</t>
    <rPh sb="2" eb="4">
      <t>タテモノ</t>
    </rPh>
    <rPh sb="4" eb="6">
      <t>セイノウ</t>
    </rPh>
    <phoneticPr fontId="18"/>
  </si>
  <si>
    <t>❺　一次エネルギー計算</t>
    <rPh sb="2" eb="4">
      <t>イチジ</t>
    </rPh>
    <rPh sb="9" eb="11">
      <t>ケイサン</t>
    </rPh>
    <phoneticPr fontId="18"/>
  </si>
  <si>
    <t>　削減量　(ＭＪ/年)</t>
    <rPh sb="1" eb="3">
      <t>サクゲン</t>
    </rPh>
    <rPh sb="3" eb="4">
      <t>リョウ</t>
    </rPh>
    <phoneticPr fontId="18"/>
  </si>
  <si>
    <t xml:space="preserve"> 住宅専有部分</t>
    <rPh sb="1" eb="3">
      <t>ジュウタク</t>
    </rPh>
    <rPh sb="3" eb="5">
      <t>センユウ</t>
    </rPh>
    <rPh sb="5" eb="7">
      <t>ブブン</t>
    </rPh>
    <phoneticPr fontId="18"/>
  </si>
  <si>
    <t>小計（Ｄ）</t>
    <rPh sb="0" eb="2">
      <t>ショウケイ</t>
    </rPh>
    <phoneticPr fontId="19"/>
  </si>
  <si>
    <t>小計（Ｅ）</t>
    <rPh sb="0" eb="2">
      <t>ショウケイ</t>
    </rPh>
    <phoneticPr fontId="19"/>
  </si>
  <si>
    <t>※各種書類は不備の無いよう、申請者自身でよく確認し、提出すること。</t>
    <rPh sb="14" eb="16">
      <t>シンセイ</t>
    </rPh>
    <rPh sb="16" eb="17">
      <t>シャ</t>
    </rPh>
    <phoneticPr fontId="18"/>
  </si>
  <si>
    <t>書類の不備、不足、誤りがあり、審査の継続が困難であるとSIIが判断した際は、申請書類の不受理や不採択になる場合があるので注意すること。</t>
    <phoneticPr fontId="18"/>
  </si>
  <si>
    <t>住　　　所</t>
    <rPh sb="0" eb="1">
      <t>ジュウ</t>
    </rPh>
    <rPh sb="4" eb="5">
      <t>ショ</t>
    </rPh>
    <phoneticPr fontId="20"/>
  </si>
  <si>
    <t>名　　　称</t>
    <rPh sb="0" eb="1">
      <t>メイ</t>
    </rPh>
    <rPh sb="4" eb="5">
      <t>ショウ</t>
    </rPh>
    <phoneticPr fontId="20"/>
  </si>
  <si>
    <t>申請者３</t>
    <rPh sb="0" eb="3">
      <t>シンセイシャ</t>
    </rPh>
    <phoneticPr fontId="18"/>
  </si>
  <si>
    <t>申請者４</t>
    <rPh sb="0" eb="3">
      <t>シンセイシャ</t>
    </rPh>
    <phoneticPr fontId="18"/>
  </si>
  <si>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7"/>
  </si>
  <si>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7"/>
  </si>
  <si>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7"/>
  </si>
  <si>
    <t>申請者３
担当者情報</t>
    <rPh sb="0" eb="3">
      <t>シンセイシャ</t>
    </rPh>
    <rPh sb="5" eb="8">
      <t>タントウシャ</t>
    </rPh>
    <rPh sb="8" eb="10">
      <t>ジョウホウ</t>
    </rPh>
    <phoneticPr fontId="17"/>
  </si>
  <si>
    <t>申請者４
担当者情報</t>
    <rPh sb="0" eb="3">
      <t>シンセイシャ</t>
    </rPh>
    <rPh sb="5" eb="8">
      <t>タントウシャ</t>
    </rPh>
    <rPh sb="8" eb="10">
      <t>ジョウホウ</t>
    </rPh>
    <phoneticPr fontId="17"/>
  </si>
  <si>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7"/>
  </si>
  <si>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7"/>
  </si>
  <si>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7"/>
  </si>
  <si>
    <t>４.補助金交付申請額</t>
    <rPh sb="2" eb="5">
      <t>ホジョキン</t>
    </rPh>
    <rPh sb="5" eb="7">
      <t>コウフ</t>
    </rPh>
    <rPh sb="7" eb="9">
      <t>シンセイ</t>
    </rPh>
    <rPh sb="9" eb="10">
      <t>テイガク</t>
    </rPh>
    <phoneticPr fontId="18"/>
  </si>
  <si>
    <t>補助金交付申請額</t>
    <phoneticPr fontId="18"/>
  </si>
  <si>
    <t>役員名簿</t>
    <rPh sb="0" eb="4">
      <t>ヤクインメイボ</t>
    </rPh>
    <phoneticPr fontId="18"/>
  </si>
  <si>
    <t>（注１）申請者が個人の場合は不要とする。ただし、リース事業者等との共同申請の場合は、リース事業者等の
　　　　役員名簿を提出すること。</t>
    <phoneticPr fontId="18"/>
  </si>
  <si>
    <t>誓約書</t>
    <rPh sb="0" eb="3">
      <t>セイヤクショ</t>
    </rPh>
    <phoneticPr fontId="19"/>
  </si>
  <si>
    <t>申請者の押印不要</t>
    <rPh sb="0" eb="3">
      <t>シンセイシャ</t>
    </rPh>
    <rPh sb="4" eb="8">
      <t>オウインフヨウ</t>
    </rPh>
    <phoneticPr fontId="19"/>
  </si>
  <si>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18"/>
  </si>
  <si>
    <t>　その場合は以下の役員名簿に入力すること</t>
    <rPh sb="3" eb="5">
      <t>バアイ</t>
    </rPh>
    <rPh sb="6" eb="8">
      <t>イカ</t>
    </rPh>
    <rPh sb="9" eb="13">
      <t>ヤクインメイボ</t>
    </rPh>
    <rPh sb="14" eb="16">
      <t>ニュウリョク</t>
    </rPh>
    <phoneticPr fontId="18"/>
  </si>
  <si>
    <t>（２）補助事業担当者情報</t>
    <phoneticPr fontId="19"/>
  </si>
  <si>
    <t>申請者２の詳細</t>
    <rPh sb="0" eb="3">
      <t>シンセイシャ</t>
    </rPh>
    <rPh sb="5" eb="7">
      <t>ショウサイ</t>
    </rPh>
    <phoneticPr fontId="18"/>
  </si>
  <si>
    <t>申請者４の詳細</t>
    <rPh sb="0" eb="3">
      <t>シンセイシャ</t>
    </rPh>
    <rPh sb="5" eb="7">
      <t>ショウサイ</t>
    </rPh>
    <phoneticPr fontId="18"/>
  </si>
  <si>
    <t>申請者３の詳細</t>
    <rPh sb="0" eb="3">
      <t>シンセイシャ</t>
    </rPh>
    <rPh sb="5" eb="7">
      <t>ショウサイ</t>
    </rPh>
    <phoneticPr fontId="18"/>
  </si>
  <si>
    <t>事業全体の完了予定時期</t>
    <rPh sb="0" eb="2">
      <t>ジギョウ</t>
    </rPh>
    <rPh sb="2" eb="4">
      <t>ゼンタイ</t>
    </rPh>
    <rPh sb="5" eb="7">
      <t>カンリョウ</t>
    </rPh>
    <rPh sb="7" eb="9">
      <t>ヨテイ</t>
    </rPh>
    <rPh sb="9" eb="11">
      <t>ジキ</t>
    </rPh>
    <phoneticPr fontId="18"/>
  </si>
  <si>
    <t>外皮平均熱貫流率（ＵＡ値）</t>
    <rPh sb="0" eb="2">
      <t>ガイヒ</t>
    </rPh>
    <rPh sb="2" eb="4">
      <t>ヘイキン</t>
    </rPh>
    <rPh sb="4" eb="5">
      <t>ネツ</t>
    </rPh>
    <rPh sb="5" eb="7">
      <t>カンリュウ</t>
    </rPh>
    <rPh sb="7" eb="8">
      <t>リツ</t>
    </rPh>
    <rPh sb="11" eb="12">
      <t>チ</t>
    </rPh>
    <phoneticPr fontId="18"/>
  </si>
  <si>
    <t>【片面印刷】で印刷すること（入力があるページのみ提出）</t>
    <rPh sb="1" eb="3">
      <t>カタメン</t>
    </rPh>
    <rPh sb="3" eb="5">
      <t>インサツ</t>
    </rPh>
    <rPh sb="7" eb="9">
      <t>インサツ</t>
    </rPh>
    <rPh sb="14" eb="16">
      <t>ニュウリョク</t>
    </rPh>
    <rPh sb="24" eb="26">
      <t>テイシュツ</t>
    </rPh>
    <phoneticPr fontId="73"/>
  </si>
  <si>
    <t>住棟形状</t>
    <rPh sb="0" eb="4">
      <t>ジュウトウケイジョウ</t>
    </rPh>
    <phoneticPr fontId="17"/>
  </si>
  <si>
    <t>政府が推進する国民活動「COOL CHOICE」の趣旨に賛同し、「COOL CHOICE賛同登録」を行いました。</t>
    <phoneticPr fontId="19"/>
  </si>
  <si>
    <t>❻　エネルギー管理体制</t>
    <rPh sb="7" eb="9">
      <t>カンリ</t>
    </rPh>
    <rPh sb="9" eb="11">
      <t>タイセイ</t>
    </rPh>
    <phoneticPr fontId="18"/>
  </si>
  <si>
    <t>全住戸のBELS
取得と訴求</t>
    <phoneticPr fontId="17"/>
  </si>
  <si>
    <t>快適性、
健康面への
言及</t>
    <phoneticPr fontId="17"/>
  </si>
  <si>
    <t>媒体の分類</t>
    <rPh sb="0" eb="2">
      <t>バイタイ</t>
    </rPh>
    <rPh sb="3" eb="5">
      <t>ブンルイ</t>
    </rPh>
    <phoneticPr fontId="17"/>
  </si>
  <si>
    <t>全住戸の
光熱費
削減効果の
訴求</t>
    <phoneticPr fontId="17"/>
  </si>
  <si>
    <t>創蓄連携システムによる災害時の電力確保計画</t>
    <phoneticPr fontId="17"/>
  </si>
  <si>
    <t>その他（下記の記入欄に具体的に記載すること）</t>
    <rPh sb="2" eb="3">
      <t>タ</t>
    </rPh>
    <rPh sb="4" eb="6">
      <t>カキ</t>
    </rPh>
    <rPh sb="7" eb="10">
      <t>キニュウラン</t>
    </rPh>
    <rPh sb="11" eb="14">
      <t>グタイテキ</t>
    </rPh>
    <rPh sb="15" eb="17">
      <t>キサイ</t>
    </rPh>
    <phoneticPr fontId="17"/>
  </si>
  <si>
    <t/>
  </si>
  <si>
    <t>・共同申請の場合は、全申請者分提出すること
・個人申請の場合は不要</t>
    <rPh sb="1" eb="3">
      <t>キョウドウ</t>
    </rPh>
    <rPh sb="3" eb="5">
      <t>シンセイ</t>
    </rPh>
    <rPh sb="6" eb="8">
      <t>バアイ</t>
    </rPh>
    <rPh sb="10" eb="11">
      <t>ゼン</t>
    </rPh>
    <rPh sb="11" eb="14">
      <t>シンセイシャ</t>
    </rPh>
    <rPh sb="14" eb="15">
      <t>ブン</t>
    </rPh>
    <rPh sb="15" eb="17">
      <t>テイシュツ</t>
    </rPh>
    <phoneticPr fontId="17"/>
  </si>
  <si>
    <t xml:space="preserve"> その他一般社団法人環境共創イニシアチブが指示する書面</t>
    <rPh sb="3" eb="4">
      <t>タ</t>
    </rPh>
    <rPh sb="4" eb="10">
      <t>イッパンシャダンホウジン</t>
    </rPh>
    <rPh sb="10" eb="14">
      <t>カンキョウキョウソウ</t>
    </rPh>
    <rPh sb="21" eb="23">
      <t>シジ</t>
    </rPh>
    <rPh sb="25" eb="27">
      <t>ショメン</t>
    </rPh>
    <phoneticPr fontId="18"/>
  </si>
  <si>
    <t>【A３カラー】で印刷すること。</t>
    <rPh sb="8" eb="10">
      <t>インサツ</t>
    </rPh>
    <phoneticPr fontId="18"/>
  </si>
  <si>
    <t>申請者２</t>
    <rPh sb="0" eb="3">
      <t>シンセイシャ</t>
    </rPh>
    <phoneticPr fontId="17"/>
  </si>
  <si>
    <t>申請者３</t>
    <rPh sb="0" eb="3">
      <t>シンセイシャ</t>
    </rPh>
    <phoneticPr fontId="17"/>
  </si>
  <si>
    <t>申請者４</t>
    <rPh sb="0" eb="3">
      <t>シンセイシャ</t>
    </rPh>
    <phoneticPr fontId="17"/>
  </si>
  <si>
    <t>住宅共用部等</t>
    <rPh sb="5" eb="6">
      <t>トウ</t>
    </rPh>
    <phoneticPr fontId="17"/>
  </si>
  <si>
    <t>該当するものにチェックをすること　（複数回答可、「その他」を選択した場合は下のセルに概要を入力すること）</t>
    <rPh sb="37" eb="38">
      <t>シタ</t>
    </rPh>
    <phoneticPr fontId="17"/>
  </si>
  <si>
    <t>補助対象経費</t>
    <rPh sb="0" eb="6">
      <t>ホジョタイショウケイヒ</t>
    </rPh>
    <phoneticPr fontId="19"/>
  </si>
  <si>
    <t>←押印不要</t>
    <rPh sb="1" eb="3">
      <t>オウイン</t>
    </rPh>
    <rPh sb="3" eb="5">
      <t>フヨウ</t>
    </rPh>
    <phoneticPr fontId="75"/>
  </si>
  <si>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17"/>
  </si>
  <si>
    <t>【片面印刷】で印刷すること</t>
    <rPh sb="1" eb="3">
      <t>カタメン</t>
    </rPh>
    <rPh sb="3" eb="5">
      <t>インサツ</t>
    </rPh>
    <rPh sb="7" eb="9">
      <t>インサツ</t>
    </rPh>
    <phoneticPr fontId="17"/>
  </si>
  <si>
    <t>◆オレンジ色のセルに必要事項を入力すること。（自動反映箇所のセルは白色）　※本シートでは役員名簿のみ直接入力</t>
    <rPh sb="5" eb="6">
      <t>イロ</t>
    </rPh>
    <rPh sb="10" eb="12">
      <t>ヒツヨウ</t>
    </rPh>
    <rPh sb="12" eb="14">
      <t>ジコウ</t>
    </rPh>
    <rPh sb="15" eb="17">
      <t>ニュウリョク</t>
    </rPh>
    <rPh sb="38" eb="39">
      <t>ホン</t>
    </rPh>
    <rPh sb="44" eb="46">
      <t>ヤクイン</t>
    </rPh>
    <rPh sb="46" eb="48">
      <t>メイボ</t>
    </rPh>
    <rPh sb="50" eb="52">
      <t>チョクセツ</t>
    </rPh>
    <rPh sb="52" eb="54">
      <t>ニュウリョク</t>
    </rPh>
    <phoneticPr fontId="17"/>
  </si>
  <si>
    <t>←個人の場合、提出不要</t>
    <rPh sb="1" eb="3">
      <t>コジン</t>
    </rPh>
    <rPh sb="4" eb="6">
      <t>バアイ</t>
    </rPh>
    <rPh sb="7" eb="9">
      <t>テイシュツ</t>
    </rPh>
    <rPh sb="9" eb="11">
      <t>フヨウ</t>
    </rPh>
    <phoneticPr fontId="15"/>
  </si>
  <si>
    <t>←全体床面積には確認済証と同一の面積を記載する</t>
    <rPh sb="1" eb="3">
      <t>ゼンタイ</t>
    </rPh>
    <rPh sb="3" eb="6">
      <t>ユカメンセキ</t>
    </rPh>
    <rPh sb="8" eb="11">
      <t>カクニンズ</t>
    </rPh>
    <rPh sb="11" eb="12">
      <t>ショウ</t>
    </rPh>
    <rPh sb="13" eb="15">
      <t>ドウイツ</t>
    </rPh>
    <rPh sb="16" eb="18">
      <t>メンセキ</t>
    </rPh>
    <rPh sb="19" eb="21">
      <t>キサイ</t>
    </rPh>
    <phoneticPr fontId="18"/>
  </si>
  <si>
    <t>◆全住戸の住戸情報を入力すること。</t>
    <rPh sb="1" eb="2">
      <t>ゼン</t>
    </rPh>
    <rPh sb="2" eb="4">
      <t>ジュウコ</t>
    </rPh>
    <rPh sb="5" eb="7">
      <t>ジュウコ</t>
    </rPh>
    <rPh sb="7" eb="9">
      <t>ジョウホウ</t>
    </rPh>
    <rPh sb="10" eb="12">
      <t>ニュウリョク</t>
    </rPh>
    <phoneticPr fontId="19"/>
  </si>
  <si>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19"/>
  </si>
  <si>
    <t>土地が賃貸の場合は提出必須</t>
    <rPh sb="0" eb="2">
      <t>トチ</t>
    </rPh>
    <rPh sb="3" eb="5">
      <t>チンタイ</t>
    </rPh>
    <rPh sb="6" eb="8">
      <t>バアイ</t>
    </rPh>
    <rPh sb="9" eb="11">
      <t>テイシュツ</t>
    </rPh>
    <rPh sb="11" eb="13">
      <t>ヒッス</t>
    </rPh>
    <phoneticPr fontId="17"/>
  </si>
  <si>
    <t>ｋＷ</t>
    <phoneticPr fontId="17"/>
  </si>
  <si>
    <t>１．申請者の詳細</t>
    <rPh sb="2" eb="5">
      <t>シンセイシャ</t>
    </rPh>
    <rPh sb="6" eb="8">
      <t>ショウサイ</t>
    </rPh>
    <phoneticPr fontId="18"/>
  </si>
  <si>
    <t>2.5ｋＷ</t>
  </si>
  <si>
    <t>2.8ｋＷ</t>
  </si>
  <si>
    <t>3.6ｋＷ</t>
  </si>
  <si>
    <t>4.0ｋＷ</t>
  </si>
  <si>
    <t>5.6ｋＷ</t>
  </si>
  <si>
    <t>6.3ｋＷ</t>
  </si>
  <si>
    <t>7.1ｋＷ以上</t>
    <rPh sb="5" eb="7">
      <t>イジョウ</t>
    </rPh>
    <phoneticPr fontId="18"/>
  </si>
  <si>
    <t>5.6ｋＷ以上</t>
    <rPh sb="5" eb="7">
      <t>イジョウ</t>
    </rPh>
    <phoneticPr fontId="18"/>
  </si>
  <si>
    <t>5.6ｋＷ未満</t>
    <rPh sb="5" eb="7">
      <t>ミマン</t>
    </rPh>
    <phoneticPr fontId="18"/>
  </si>
  <si>
    <t>断熱/空調/給湯/換気/照明/太陽光発電設備/蓄電システム/
HEMS/MEMS/その他</t>
    <rPh sb="20" eb="22">
      <t>セツビ</t>
    </rPh>
    <rPh sb="23" eb="25">
      <t>チクデン</t>
    </rPh>
    <phoneticPr fontId="19"/>
  </si>
  <si>
    <t>-</t>
    <phoneticPr fontId="19"/>
  </si>
  <si>
    <t>土地登記簿謄本（登記情報提供サービスの出力可）</t>
    <rPh sb="8" eb="10">
      <t>トウキ</t>
    </rPh>
    <rPh sb="10" eb="12">
      <t>ジョウホウ</t>
    </rPh>
    <rPh sb="12" eb="14">
      <t>テイキョウ</t>
    </rPh>
    <rPh sb="19" eb="21">
      <t>シュツリョク</t>
    </rPh>
    <rPh sb="21" eb="22">
      <t>カ</t>
    </rPh>
    <phoneticPr fontId="19"/>
  </si>
  <si>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17"/>
  </si>
  <si>
    <t>◆オレンジ色のセルに必要事項を入力すること。（自動反映箇所のセルは白色※一部除く）　※「COOL CHOICE賛同登録」の項目は直接入力</t>
    <rPh sb="5" eb="6">
      <t>イロ</t>
    </rPh>
    <rPh sb="10" eb="12">
      <t>ヒツヨウ</t>
    </rPh>
    <rPh sb="12" eb="14">
      <t>ジコウ</t>
    </rPh>
    <rPh sb="15" eb="17">
      <t>ニュウリョク</t>
    </rPh>
    <rPh sb="36" eb="38">
      <t>イチブ</t>
    </rPh>
    <rPh sb="38" eb="39">
      <t>ノゾ</t>
    </rPh>
    <rPh sb="61" eb="63">
      <t>コウモク</t>
    </rPh>
    <rPh sb="64" eb="66">
      <t>チョクセツ</t>
    </rPh>
    <rPh sb="66" eb="68">
      <t>ニュウリョク</t>
    </rPh>
    <phoneticPr fontId="18"/>
  </si>
  <si>
    <t>【片面印刷】で印刷すること。</t>
    <rPh sb="1" eb="3">
      <t>カタメン</t>
    </rPh>
    <rPh sb="3" eb="5">
      <t>インサツ</t>
    </rPh>
    <rPh sb="7" eb="9">
      <t>インサツ</t>
    </rPh>
    <phoneticPr fontId="18"/>
  </si>
  <si>
    <t>▼ 各年度の内訳</t>
    <rPh sb="2" eb="5">
      <t>カクネンド</t>
    </rPh>
    <rPh sb="6" eb="8">
      <t>ウチワケ</t>
    </rPh>
    <phoneticPr fontId="18"/>
  </si>
  <si>
    <t>設備費
・工事費</t>
    <rPh sb="2" eb="3">
      <t>ヒ</t>
    </rPh>
    <rPh sb="5" eb="8">
      <t>コウジヒ</t>
    </rPh>
    <phoneticPr fontId="17"/>
  </si>
  <si>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3"/>
  </si>
  <si>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3"/>
  </si>
  <si>
    <t>◆小計・合計・集計欄の数式に影響が出るため行を追加する場合には、項目の先頭や最後ではなく、中程で行の追加をすること。</t>
    <phoneticPr fontId="19"/>
  </si>
  <si>
    <t>【A３カラー】で印刷すること。　※作成時には記入例を削除すること</t>
    <rPh sb="8" eb="10">
      <t>インサツ</t>
    </rPh>
    <rPh sb="17" eb="19">
      <t>サクセイ</t>
    </rPh>
    <rPh sb="19" eb="20">
      <t>ジ</t>
    </rPh>
    <rPh sb="22" eb="24">
      <t>キニュウ</t>
    </rPh>
    <rPh sb="24" eb="25">
      <t>レイ</t>
    </rPh>
    <rPh sb="26" eb="28">
      <t>サクジョ</t>
    </rPh>
    <phoneticPr fontId="17"/>
  </si>
  <si>
    <t>　複数年度事業における事業全体の上限は８億円とする</t>
    <phoneticPr fontId="18"/>
  </si>
  <si>
    <t>補助対象事業の費用対効果に伴う補助金の上限額</t>
    <phoneticPr fontId="18"/>
  </si>
  <si>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18"/>
  </si>
  <si>
    <t xml:space="preserve"> 「2.全体概要」の➎一次エネルギー計算を見直すこと</t>
    <phoneticPr fontId="18"/>
  </si>
  <si>
    <t>複数年度事業は、各階平面図および断面図または矩計図に住戸毎で補助対象設備等の導入年別（１年目は赤、２年目は青、３年目は緑、４年目はオレンジ）に
色分けしてマーキングすること</t>
    <rPh sb="0" eb="2">
      <t>フクスウ</t>
    </rPh>
    <rPh sb="2" eb="4">
      <t>ネンド</t>
    </rPh>
    <rPh sb="4" eb="6">
      <t>ジギョウ</t>
    </rPh>
    <rPh sb="8" eb="10">
      <t>カクカイ</t>
    </rPh>
    <rPh sb="10" eb="13">
      <t>ヘイメンズ</t>
    </rPh>
    <rPh sb="26" eb="28">
      <t>ジュウコ</t>
    </rPh>
    <rPh sb="28" eb="29">
      <t>ゴト</t>
    </rPh>
    <rPh sb="30" eb="32">
      <t>ホジョ</t>
    </rPh>
    <rPh sb="32" eb="34">
      <t>タイショウ</t>
    </rPh>
    <rPh sb="34" eb="36">
      <t>セツビ</t>
    </rPh>
    <rPh sb="36" eb="37">
      <t>ナド</t>
    </rPh>
    <rPh sb="38" eb="40">
      <t>ドウニュウ</t>
    </rPh>
    <rPh sb="40" eb="42">
      <t>ネンベツ</t>
    </rPh>
    <rPh sb="44" eb="46">
      <t>ネンメ</t>
    </rPh>
    <rPh sb="47" eb="48">
      <t>アカ</t>
    </rPh>
    <rPh sb="50" eb="52">
      <t>ネンメ</t>
    </rPh>
    <rPh sb="53" eb="54">
      <t>アオ</t>
    </rPh>
    <rPh sb="56" eb="58">
      <t>ネンメ</t>
    </rPh>
    <rPh sb="59" eb="60">
      <t>ミドリ</t>
    </rPh>
    <rPh sb="62" eb="63">
      <t>ネン</t>
    </rPh>
    <rPh sb="63" eb="64">
      <t>メ</t>
    </rPh>
    <rPh sb="72" eb="74">
      <t>イロワ</t>
    </rPh>
    <phoneticPr fontId="17"/>
  </si>
  <si>
    <r>
      <rPr>
        <b/>
        <sz val="14"/>
        <color rgb="FFFFCC99"/>
        <rFont val="Meiryo UI"/>
        <family val="3"/>
        <charset val="128"/>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18"/>
  </si>
  <si>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17"/>
  </si>
  <si>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17"/>
  </si>
  <si>
    <t>◆インデックス名に沿ってインデックスを作成し、作成した申請書類を下記に示した順番でファイリングして公募期間内にSIIへ送付すること。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18"/>
  </si>
  <si>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18"/>
  </si>
  <si>
    <t>代　表　理　事　 　　村上　孝　殿</t>
    <rPh sb="0" eb="1">
      <t>ダイ</t>
    </rPh>
    <rPh sb="2" eb="3">
      <t>ヒョウ</t>
    </rPh>
    <rPh sb="4" eb="5">
      <t>リ</t>
    </rPh>
    <rPh sb="6" eb="7">
      <t>コト</t>
    </rPh>
    <rPh sb="16" eb="17">
      <t>ドノ</t>
    </rPh>
    <phoneticPr fontId="18"/>
  </si>
  <si>
    <t>㎡</t>
    <phoneticPr fontId="19"/>
  </si>
  <si>
    <t>セントラル空調</t>
    <rPh sb="5" eb="7">
      <t>クウチョウ</t>
    </rPh>
    <phoneticPr fontId="19"/>
  </si>
  <si>
    <t>20号以下</t>
    <rPh sb="2" eb="3">
      <t>ゴウ</t>
    </rPh>
    <rPh sb="3" eb="5">
      <t>イカ</t>
    </rPh>
    <phoneticPr fontId="19"/>
  </si>
  <si>
    <t>24号</t>
    <rPh sb="2" eb="3">
      <t>ゴウ</t>
    </rPh>
    <phoneticPr fontId="19"/>
  </si>
  <si>
    <t>J</t>
    <phoneticPr fontId="19"/>
  </si>
  <si>
    <t>（J）＝（B）+（C）+（D）+（E）+（F）+（G）+（H）+（I）</t>
    <phoneticPr fontId="18"/>
  </si>
  <si>
    <t>K</t>
    <phoneticPr fontId="19"/>
  </si>
  <si>
    <t>２．設備情報</t>
    <rPh sb="2" eb="4">
      <t>セツビ</t>
    </rPh>
    <rPh sb="4" eb="6">
      <t>ジョウホウ</t>
    </rPh>
    <phoneticPr fontId="73"/>
  </si>
  <si>
    <t>①</t>
    <phoneticPr fontId="75"/>
  </si>
  <si>
    <t>補助額上限</t>
    <rPh sb="0" eb="2">
      <t>ホジョ</t>
    </rPh>
    <rPh sb="2" eb="3">
      <t>ガク</t>
    </rPh>
    <rPh sb="3" eb="5">
      <t>ジョウゲン</t>
    </rPh>
    <phoneticPr fontId="73"/>
  </si>
  <si>
    <t>ファンコンベクター</t>
    <phoneticPr fontId="75"/>
  </si>
  <si>
    <t>温水パネルラジエーター</t>
    <rPh sb="0" eb="2">
      <t>オンスイ</t>
    </rPh>
    <phoneticPr fontId="75"/>
  </si>
  <si>
    <t>エアコン①</t>
    <phoneticPr fontId="75"/>
  </si>
  <si>
    <t>エアコン②</t>
    <phoneticPr fontId="75"/>
  </si>
  <si>
    <t>定格出力</t>
    <rPh sb="0" eb="4">
      <t>テイカクシュツリョク</t>
    </rPh>
    <phoneticPr fontId="75"/>
  </si>
  <si>
    <t>暖房能力</t>
    <rPh sb="0" eb="4">
      <t>ダンボウノウリョク</t>
    </rPh>
    <phoneticPr fontId="75"/>
  </si>
  <si>
    <t>数量</t>
    <rPh sb="0" eb="2">
      <t>スウリョウ</t>
    </rPh>
    <phoneticPr fontId="19"/>
  </si>
  <si>
    <t>金額</t>
    <rPh sb="0" eb="2">
      <t>キンガク</t>
    </rPh>
    <phoneticPr fontId="75"/>
  </si>
  <si>
    <t>セントラル
空調システム</t>
    <phoneticPr fontId="75"/>
  </si>
  <si>
    <t>設置台数</t>
    <rPh sb="0" eb="2">
      <t>セッチ</t>
    </rPh>
    <rPh sb="2" eb="4">
      <t>ダイスウ</t>
    </rPh>
    <phoneticPr fontId="75"/>
  </si>
  <si>
    <t>１．補助事業名</t>
    <rPh sb="2" eb="6">
      <t>ホジョジギョウ</t>
    </rPh>
    <rPh sb="6" eb="7">
      <t>メイ</t>
    </rPh>
    <phoneticPr fontId="73"/>
  </si>
  <si>
    <t>補助事業名</t>
    <rPh sb="0" eb="5">
      <t>ホジョジギョウメイ</t>
    </rPh>
    <phoneticPr fontId="73"/>
  </si>
  <si>
    <t>台</t>
    <rPh sb="0" eb="1">
      <t>ダイ</t>
    </rPh>
    <phoneticPr fontId="75"/>
  </si>
  <si>
    <t>②</t>
    <phoneticPr fontId="75"/>
  </si>
  <si>
    <t>円</t>
    <rPh sb="0" eb="1">
      <t>エン</t>
    </rPh>
    <phoneticPr fontId="75"/>
  </si>
  <si>
    <t>【Ａ４カラー】で印刷すること</t>
    <rPh sb="8" eb="10">
      <t>インサツ</t>
    </rPh>
    <phoneticPr fontId="73"/>
  </si>
  <si>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73"/>
  </si>
  <si>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5"/>
  </si>
  <si>
    <t>ｍ</t>
    <phoneticPr fontId="75"/>
  </si>
  <si>
    <t>（２）電源確保のための具体的な対策</t>
    <rPh sb="3" eb="7">
      <t>デンゲンカクホ</t>
    </rPh>
    <rPh sb="11" eb="14">
      <t>グタイテキ</t>
    </rPh>
    <rPh sb="15" eb="17">
      <t>タイサク</t>
    </rPh>
    <phoneticPr fontId="75"/>
  </si>
  <si>
    <t>小計</t>
    <rPh sb="0" eb="2">
      <t>ショウケイ</t>
    </rPh>
    <phoneticPr fontId="19"/>
  </si>
  <si>
    <t>(F)</t>
    <phoneticPr fontId="19"/>
  </si>
  <si>
    <t>補助率
（参考値）</t>
    <phoneticPr fontId="18"/>
  </si>
  <si>
    <t>V2H充電設備（充放電設備）</t>
    <phoneticPr fontId="17"/>
  </si>
  <si>
    <t>台数</t>
    <rPh sb="0" eb="2">
      <t>ダイスウ</t>
    </rPh>
    <phoneticPr fontId="17"/>
  </si>
  <si>
    <t>台</t>
    <rPh sb="0" eb="1">
      <t>ダイ</t>
    </rPh>
    <phoneticPr fontId="17"/>
  </si>
  <si>
    <t>設置場所</t>
    <rPh sb="0" eb="4">
      <t>セッチバショ</t>
    </rPh>
    <phoneticPr fontId="17"/>
  </si>
  <si>
    <t>EV充電設備</t>
    <phoneticPr fontId="17"/>
  </si>
  <si>
    <t>蓄電システム導入の有無</t>
    <phoneticPr fontId="17"/>
  </si>
  <si>
    <t>地中熱ヒートポンプ・システム導入の有無</t>
    <phoneticPr fontId="17"/>
  </si>
  <si>
    <t>PVTシステム導入の有無</t>
    <phoneticPr fontId="17"/>
  </si>
  <si>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6"/>
  </si>
  <si>
    <t>M</t>
    <phoneticPr fontId="19"/>
  </si>
  <si>
    <t>照明センサー
（単体センサー、
センサー付き照明）</t>
    <rPh sb="0" eb="2">
      <t>ショウメイ</t>
    </rPh>
    <phoneticPr fontId="75"/>
  </si>
  <si>
    <t>建物登記事項証明書取得予定日</t>
    <phoneticPr fontId="18"/>
  </si>
  <si>
    <t>暴力団排除に関する誓約事項</t>
    <phoneticPr fontId="18"/>
  </si>
  <si>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18"/>
  </si>
  <si>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18"/>
  </si>
  <si>
    <t>　　(２)　役員等が、自己、自社若しくは第三者の不正の利益を図る目的又は第三者に損害を加える目的を
　　　　　もって、暴力団又は暴力団員を利用するなどしているとき。</t>
    <phoneticPr fontId="18"/>
  </si>
  <si>
    <t>　　(３)　役員等が、暴力団又は暴力団員に対して、資金等を供給し、又は便宜を供与するなど直接的ある
　　　　　いは積極的に暴力団の維持、運営に協力し、若しくは関与しているとき。</t>
    <phoneticPr fontId="18"/>
  </si>
  <si>
    <t>　　(４)　役員等が、暴力団又は暴力団員であることを知りながらこれと社会的に非難されるべき関係を有
　　　　　しているとき。</t>
    <phoneticPr fontId="18"/>
  </si>
  <si>
    <t>エネルギー
利用効率化設備</t>
    <rPh sb="6" eb="8">
      <t>リヨウ</t>
    </rPh>
    <rPh sb="8" eb="11">
      <t>コウリツカ</t>
    </rPh>
    <rPh sb="11" eb="13">
      <t>セツビ</t>
    </rPh>
    <phoneticPr fontId="18"/>
  </si>
  <si>
    <t>総発電量</t>
    <rPh sb="0" eb="1">
      <t>ソウ</t>
    </rPh>
    <rPh sb="1" eb="4">
      <t>ハツデンリョウ</t>
    </rPh>
    <phoneticPr fontId="17"/>
  </si>
  <si>
    <t>自家消費量</t>
    <rPh sb="0" eb="4">
      <t>ジカショウヒ</t>
    </rPh>
    <rPh sb="4" eb="5">
      <t>リョウ</t>
    </rPh>
    <phoneticPr fontId="17"/>
  </si>
  <si>
    <t>控除量</t>
    <rPh sb="0" eb="3">
      <t>コウジョリョウ</t>
    </rPh>
    <phoneticPr fontId="17"/>
  </si>
  <si>
    <t>売電量</t>
    <rPh sb="0" eb="3">
      <t>バイデンリョウ</t>
    </rPh>
    <phoneticPr fontId="17"/>
  </si>
  <si>
    <t>逆潮流</t>
    <rPh sb="0" eb="3">
      <t>ギャクチョウリュウ</t>
    </rPh>
    <phoneticPr fontId="17"/>
  </si>
  <si>
    <t>太陽光発電</t>
  </si>
  <si>
    <t>再生可能エネルギー等(逆潮流分含む)による削減率</t>
    <rPh sb="0" eb="2">
      <t>サイセイ</t>
    </rPh>
    <rPh sb="2" eb="4">
      <t>カノウ</t>
    </rPh>
    <rPh sb="9" eb="10">
      <t>ナド</t>
    </rPh>
    <rPh sb="11" eb="15">
      <t>ギャクチョウリュウブン</t>
    </rPh>
    <rPh sb="15" eb="16">
      <t>フク</t>
    </rPh>
    <rPh sb="21" eb="23">
      <t>サクゲン</t>
    </rPh>
    <rPh sb="23" eb="24">
      <t>リツ</t>
    </rPh>
    <phoneticPr fontId="17"/>
  </si>
  <si>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17"/>
  </si>
  <si>
    <t>該当するものにチェックをすること　（複数回答可）</t>
    <phoneticPr fontId="17"/>
  </si>
  <si>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18"/>
  </si>
  <si>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18"/>
  </si>
  <si>
    <t>❾　ＺＥＨ-Ｍの実現に資する導入設備等</t>
    <rPh sb="8" eb="10">
      <t>ジツゲン</t>
    </rPh>
    <rPh sb="11" eb="12">
      <t>シ</t>
    </rPh>
    <rPh sb="14" eb="16">
      <t>ドウニュウ</t>
    </rPh>
    <rPh sb="16" eb="18">
      <t>セツビ</t>
    </rPh>
    <rPh sb="18" eb="19">
      <t>ナド</t>
    </rPh>
    <phoneticPr fontId="18"/>
  </si>
  <si>
    <t>BELS評価書取得予定日</t>
    <phoneticPr fontId="19"/>
  </si>
  <si>
    <t>検査済証取得予定日</t>
    <phoneticPr fontId="19"/>
  </si>
  <si>
    <t>３．設備情報</t>
    <rPh sb="2" eb="4">
      <t>セツビ</t>
    </rPh>
    <rPh sb="4" eb="6">
      <t>ジョウホウ</t>
    </rPh>
    <phoneticPr fontId="73"/>
  </si>
  <si>
    <t>⑥</t>
    <phoneticPr fontId="73"/>
  </si>
  <si>
    <t>セット数</t>
    <rPh sb="3" eb="4">
      <t>スウ</t>
    </rPh>
    <phoneticPr fontId="19"/>
  </si>
  <si>
    <t>セット価格</t>
    <rPh sb="3" eb="5">
      <t>カカク</t>
    </rPh>
    <phoneticPr fontId="19"/>
  </si>
  <si>
    <t>種別</t>
    <rPh sb="0" eb="2">
      <t>シュベツ</t>
    </rPh>
    <phoneticPr fontId="19"/>
  </si>
  <si>
    <t>金額</t>
    <rPh sb="0" eb="2">
      <t>キンガク</t>
    </rPh>
    <phoneticPr fontId="19"/>
  </si>
  <si>
    <t>　設計値　(ＭＪ/年)</t>
    <phoneticPr fontId="18"/>
  </si>
  <si>
    <t>　基準値　(ＭＪ/年)</t>
    <phoneticPr fontId="17"/>
  </si>
  <si>
    <t>合計（円）</t>
    <rPh sb="0" eb="2">
      <t>ゴウケイ</t>
    </rPh>
    <rPh sb="3" eb="4">
      <t>エン</t>
    </rPh>
    <phoneticPr fontId="19"/>
  </si>
  <si>
    <t>パネルラジエーター　価格設定表</t>
    <rPh sb="10" eb="14">
      <t>カカクセッテイ</t>
    </rPh>
    <rPh sb="14" eb="15">
      <t>ヒョウ</t>
    </rPh>
    <phoneticPr fontId="75"/>
  </si>
  <si>
    <t>パネルサイズ(㎜)</t>
    <phoneticPr fontId="75"/>
  </si>
  <si>
    <t>台数</t>
    <rPh sb="0" eb="2">
      <t>ダイスウ</t>
    </rPh>
    <phoneticPr fontId="75"/>
  </si>
  <si>
    <t>H</t>
    <phoneticPr fontId="75"/>
  </si>
  <si>
    <t>D</t>
    <phoneticPr fontId="75"/>
  </si>
  <si>
    <t>本体面積(高さ×幅）</t>
    <rPh sb="0" eb="2">
      <t>ホンタイ</t>
    </rPh>
    <rPh sb="2" eb="4">
      <t>メンセキ</t>
    </rPh>
    <rPh sb="5" eb="6">
      <t>タカ</t>
    </rPh>
    <rPh sb="8" eb="9">
      <t>ハバ</t>
    </rPh>
    <phoneticPr fontId="75"/>
  </si>
  <si>
    <t>円/㎡</t>
    <rPh sb="0" eb="1">
      <t>エン</t>
    </rPh>
    <phoneticPr fontId="75"/>
  </si>
  <si>
    <t>A</t>
    <phoneticPr fontId="75"/>
  </si>
  <si>
    <t>B</t>
    <phoneticPr fontId="75"/>
  </si>
  <si>
    <t>本体奥行</t>
    <rPh sb="0" eb="2">
      <t>ホンタイ</t>
    </rPh>
    <rPh sb="2" eb="4">
      <t>オクユ</t>
    </rPh>
    <phoneticPr fontId="75"/>
  </si>
  <si>
    <t>倍率</t>
    <rPh sb="0" eb="2">
      <t>バイリツ</t>
    </rPh>
    <phoneticPr fontId="75"/>
  </si>
  <si>
    <t>C</t>
    <phoneticPr fontId="75"/>
  </si>
  <si>
    <t>施工費(台)</t>
    <rPh sb="0" eb="3">
      <t>セコウヒ</t>
    </rPh>
    <rPh sb="4" eb="5">
      <t>ダイ</t>
    </rPh>
    <phoneticPr fontId="75"/>
  </si>
  <si>
    <t>E</t>
    <phoneticPr fontId="75"/>
  </si>
  <si>
    <t>F</t>
    <phoneticPr fontId="75"/>
  </si>
  <si>
    <t>G</t>
    <phoneticPr fontId="75"/>
  </si>
  <si>
    <t>(G)</t>
    <phoneticPr fontId="19"/>
  </si>
  <si>
    <t>CLT導入の有無</t>
    <rPh sb="3" eb="5">
      <t>ドウニュウ</t>
    </rPh>
    <rPh sb="6" eb="8">
      <t>ウム</t>
    </rPh>
    <phoneticPr fontId="17"/>
  </si>
  <si>
    <t xml:space="preserve"> ファンコンベクター</t>
    <phoneticPr fontId="17"/>
  </si>
  <si>
    <t xml:space="preserve"> 温水パネルラジエーター</t>
    <phoneticPr fontId="17"/>
  </si>
  <si>
    <t>温水床暖房（給湯機と熱源兼用）</t>
    <rPh sb="0" eb="2">
      <t>オンスイ</t>
    </rPh>
    <rPh sb="2" eb="3">
      <t>ユカ</t>
    </rPh>
    <rPh sb="3" eb="5">
      <t>ダンボウ</t>
    </rPh>
    <rPh sb="6" eb="9">
      <t>キュウトウキ</t>
    </rPh>
    <rPh sb="10" eb="14">
      <t>ネツゲンケンヨウ</t>
    </rPh>
    <phoneticPr fontId="18"/>
  </si>
  <si>
    <t>エアコン付き
温水式床暖房</t>
    <rPh sb="4" eb="5">
      <t>ツ</t>
    </rPh>
    <rPh sb="7" eb="9">
      <t>オンスイ</t>
    </rPh>
    <rPh sb="9" eb="10">
      <t>シキ</t>
    </rPh>
    <rPh sb="10" eb="11">
      <t>ユカ</t>
    </rPh>
    <rPh sb="11" eb="13">
      <t>ダンボウ</t>
    </rPh>
    <phoneticPr fontId="17"/>
  </si>
  <si>
    <t>導入
タイプ</t>
    <phoneticPr fontId="75"/>
  </si>
  <si>
    <t>導入タイプ</t>
    <rPh sb="0" eb="2">
      <t>ドウニュウ</t>
    </rPh>
    <phoneticPr fontId="19"/>
  </si>
  <si>
    <t>価格設定表</t>
    <phoneticPr fontId="75"/>
  </si>
  <si>
    <t>室外機</t>
    <rPh sb="0" eb="3">
      <t>シツガイキ</t>
    </rPh>
    <phoneticPr fontId="75"/>
  </si>
  <si>
    <t>室内機</t>
    <rPh sb="0" eb="3">
      <t>シツナイキ</t>
    </rPh>
    <phoneticPr fontId="75"/>
  </si>
  <si>
    <t>マルチエアコン・パッケージエアコン</t>
    <phoneticPr fontId="75"/>
  </si>
  <si>
    <t>AC-1</t>
    <phoneticPr fontId="75"/>
  </si>
  <si>
    <t>AC-2</t>
    <phoneticPr fontId="75"/>
  </si>
  <si>
    <t>ダクト型室内機加算</t>
    <rPh sb="3" eb="4">
      <t>カタ</t>
    </rPh>
    <rPh sb="7" eb="9">
      <t>カサン</t>
    </rPh>
    <phoneticPr fontId="75"/>
  </si>
  <si>
    <t>AC-3</t>
    <phoneticPr fontId="75"/>
  </si>
  <si>
    <t>AC-4</t>
    <phoneticPr fontId="75"/>
  </si>
  <si>
    <t>AC-5</t>
    <phoneticPr fontId="75"/>
  </si>
  <si>
    <t>AC-6</t>
    <phoneticPr fontId="75"/>
  </si>
  <si>
    <t>AC-7</t>
    <phoneticPr fontId="75"/>
  </si>
  <si>
    <t>AC-8</t>
    <phoneticPr fontId="75"/>
  </si>
  <si>
    <t>その他エネルギー（専有部・共用部合算値）</t>
    <phoneticPr fontId="17"/>
  </si>
  <si>
    <t>天井換気扇</t>
    <rPh sb="0" eb="5">
      <t>テンジョウカンキセン</t>
    </rPh>
    <phoneticPr fontId="19"/>
  </si>
  <si>
    <t>天井換気扇(熱交換有り)</t>
    <rPh sb="0" eb="5">
      <t>テンジョウカンキセン</t>
    </rPh>
    <rPh sb="6" eb="10">
      <t>ネツコウカンア</t>
    </rPh>
    <phoneticPr fontId="19"/>
  </si>
  <si>
    <t>キャビネットファン</t>
    <phoneticPr fontId="19"/>
  </si>
  <si>
    <t>ダクト式第一種換気(熱交換有り)</t>
    <rPh sb="3" eb="4">
      <t>シキ</t>
    </rPh>
    <rPh sb="4" eb="7">
      <t>ダイイッシュ</t>
    </rPh>
    <rPh sb="7" eb="9">
      <t>カンキ</t>
    </rPh>
    <phoneticPr fontId="19"/>
  </si>
  <si>
    <t>屋上設置シロッコファン</t>
    <rPh sb="0" eb="4">
      <t>オクジョウセッチ</t>
    </rPh>
    <phoneticPr fontId="19"/>
  </si>
  <si>
    <t>AC-1</t>
    <phoneticPr fontId="19"/>
  </si>
  <si>
    <t>AC-2</t>
  </si>
  <si>
    <t>AC-3</t>
  </si>
  <si>
    <t>AC-4</t>
  </si>
  <si>
    <t>AC-5</t>
  </si>
  <si>
    <t>AC-6</t>
  </si>
  <si>
    <t>AC-7</t>
  </si>
  <si>
    <t>AC-8</t>
  </si>
  <si>
    <t>建設予定地</t>
    <rPh sb="0" eb="5">
      <t>ケンセツヨテイチ</t>
    </rPh>
    <phoneticPr fontId="17"/>
  </si>
  <si>
    <t>◆地方公共団体等が公表する水害ハザードマップや過去の水害事例の記録など補足資料を
　 別途添付すること</t>
    <rPh sb="43" eb="45">
      <t>ベット</t>
    </rPh>
    <phoneticPr fontId="73"/>
  </si>
  <si>
    <t>◆オレンジ色のセルに必要事項を入力すること</t>
    <rPh sb="5" eb="6">
      <t>イロ</t>
    </rPh>
    <rPh sb="10" eb="12">
      <t>ヒツヨウ</t>
    </rPh>
    <rPh sb="12" eb="14">
      <t>ジコウ</t>
    </rPh>
    <rPh sb="15" eb="17">
      <t>ニュウリョク</t>
    </rPh>
    <phoneticPr fontId="73"/>
  </si>
  <si>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3"/>
  </si>
  <si>
    <t>販売開始予定日または
入居者募集開始予定日</t>
    <rPh sb="0" eb="2">
      <t>ハンバイ</t>
    </rPh>
    <rPh sb="2" eb="4">
      <t>カイシ</t>
    </rPh>
    <rPh sb="4" eb="6">
      <t>ヨテイ</t>
    </rPh>
    <rPh sb="6" eb="7">
      <t>ビ</t>
    </rPh>
    <rPh sb="11" eb="14">
      <t>ニュウキョシャ</t>
    </rPh>
    <rPh sb="14" eb="16">
      <t>ボシュウ</t>
    </rPh>
    <rPh sb="16" eb="21">
      <t>カイシヨテイビ</t>
    </rPh>
    <phoneticPr fontId="18"/>
  </si>
  <si>
    <t>小計</t>
    <rPh sb="0" eb="2">
      <t>ショウケイ</t>
    </rPh>
    <phoneticPr fontId="18"/>
  </si>
  <si>
    <t>（M）＝（J）＋（K）</t>
    <phoneticPr fontId="18"/>
  </si>
  <si>
    <t>燃料電池（PEFC_700Ｗ以上）</t>
    <phoneticPr fontId="18"/>
  </si>
  <si>
    <t>燃料電池（SOFC_700Ｗ以上）</t>
    <phoneticPr fontId="18"/>
  </si>
  <si>
    <t>燃料電池（SOFC_400Ｗ以上）</t>
    <phoneticPr fontId="18"/>
  </si>
  <si>
    <t>交付決定後に行う
エネルギー計算に
係る費用</t>
    <phoneticPr fontId="17"/>
  </si>
  <si>
    <t>2.2ｋＷ</t>
    <phoneticPr fontId="19"/>
  </si>
  <si>
    <t>2.8ｋＷ</t>
    <phoneticPr fontId="19"/>
  </si>
  <si>
    <t>3.6ｋＷ</t>
    <phoneticPr fontId="19"/>
  </si>
  <si>
    <t>4.0ｋＷ</t>
    <phoneticPr fontId="19"/>
  </si>
  <si>
    <t>追加補助対象
となる設備等</t>
    <rPh sb="0" eb="2">
      <t>ツイカ</t>
    </rPh>
    <rPh sb="2" eb="4">
      <t>ホジョ</t>
    </rPh>
    <rPh sb="4" eb="6">
      <t>タイショウ</t>
    </rPh>
    <rPh sb="10" eb="12">
      <t>セツビ</t>
    </rPh>
    <rPh sb="12" eb="13">
      <t>トウ</t>
    </rPh>
    <phoneticPr fontId="18"/>
  </si>
  <si>
    <t>-</t>
    <phoneticPr fontId="18"/>
  </si>
  <si>
    <t>合計</t>
    <rPh sb="0" eb="2">
      <t>ゴウケイ</t>
    </rPh>
    <phoneticPr fontId="19"/>
  </si>
  <si>
    <t>【本ページは印刷不要】</t>
    <rPh sb="1" eb="2">
      <t>ホン</t>
    </rPh>
    <rPh sb="6" eb="8">
      <t>インサツ</t>
    </rPh>
    <rPh sb="8" eb="10">
      <t>フヨウ</t>
    </rPh>
    <phoneticPr fontId="5"/>
  </si>
  <si>
    <t>住棟の種別</t>
    <phoneticPr fontId="17"/>
  </si>
  <si>
    <t>（３）COOL CHOICE賛同登録</t>
    <phoneticPr fontId="19"/>
  </si>
  <si>
    <t>台数</t>
    <rPh sb="0" eb="2">
      <t>ダイスウ</t>
    </rPh>
    <phoneticPr fontId="19"/>
  </si>
  <si>
    <t>備考</t>
    <rPh sb="0" eb="2">
      <t>ビコウ</t>
    </rPh>
    <phoneticPr fontId="19"/>
  </si>
  <si>
    <t>導入
タイプ</t>
    <rPh sb="0" eb="2">
      <t>ドウニュウ</t>
    </rPh>
    <phoneticPr fontId="75"/>
  </si>
  <si>
    <t>建築物の屋上面積（パラペット内側）</t>
    <rPh sb="0" eb="3">
      <t>ケンチクブツ</t>
    </rPh>
    <rPh sb="4" eb="6">
      <t>オクジョウ</t>
    </rPh>
    <rPh sb="6" eb="8">
      <t>メンセキ</t>
    </rPh>
    <rPh sb="14" eb="16">
      <t>ウチガワ</t>
    </rPh>
    <phoneticPr fontId="17"/>
  </si>
  <si>
    <t>塔屋の面積</t>
    <rPh sb="0" eb="1">
      <t>トウ</t>
    </rPh>
    <rPh sb="1" eb="2">
      <t>ヤ</t>
    </rPh>
    <rPh sb="3" eb="5">
      <t>メンセキ</t>
    </rPh>
    <phoneticPr fontId="17"/>
  </si>
  <si>
    <t>PV敷設面積</t>
    <phoneticPr fontId="19"/>
  </si>
  <si>
    <t>PV以外の設備や機械が設置されている面積</t>
    <rPh sb="2" eb="4">
      <t>イガイ</t>
    </rPh>
    <rPh sb="5" eb="7">
      <t>セツビ</t>
    </rPh>
    <rPh sb="8" eb="10">
      <t>キカイ</t>
    </rPh>
    <rPh sb="11" eb="13">
      <t>セッチ</t>
    </rPh>
    <rPh sb="18" eb="20">
      <t>メンセキ</t>
    </rPh>
    <phoneticPr fontId="17"/>
  </si>
  <si>
    <t>採光（トップライト等）敷設面積</t>
    <rPh sb="0" eb="2">
      <t>サイコウ</t>
    </rPh>
    <rPh sb="9" eb="10">
      <t>ナド</t>
    </rPh>
    <rPh sb="11" eb="13">
      <t>フセツ</t>
    </rPh>
    <rPh sb="13" eb="15">
      <t>メンセキ</t>
    </rPh>
    <phoneticPr fontId="17"/>
  </si>
  <si>
    <t>屋上緑化の面積</t>
    <rPh sb="0" eb="2">
      <t>オクジョウ</t>
    </rPh>
    <rPh sb="2" eb="4">
      <t>リョクカ</t>
    </rPh>
    <rPh sb="5" eb="7">
      <t>メンセキ</t>
    </rPh>
    <phoneticPr fontId="17"/>
  </si>
  <si>
    <t>上記以外の面積</t>
    <rPh sb="0" eb="2">
      <t>ジョウキ</t>
    </rPh>
    <rPh sb="2" eb="4">
      <t>イガイ</t>
    </rPh>
    <rPh sb="5" eb="7">
      <t>メンセキ</t>
    </rPh>
    <phoneticPr fontId="17"/>
  </si>
  <si>
    <t>提出「●」のデータをSII宛てにメールで提出すること</t>
    <rPh sb="0" eb="2">
      <t>テイシュツ</t>
    </rPh>
    <rPh sb="13" eb="14">
      <t>ア</t>
    </rPh>
    <rPh sb="20" eb="22">
      <t>テイシュツ</t>
    </rPh>
    <phoneticPr fontId="17"/>
  </si>
  <si>
    <t>１）空調設備</t>
    <rPh sb="2" eb="4">
      <t>クウチョウ</t>
    </rPh>
    <rPh sb="4" eb="6">
      <t>セツビ</t>
    </rPh>
    <phoneticPr fontId="19"/>
  </si>
  <si>
    <t>２）換気設備</t>
    <rPh sb="2" eb="6">
      <t>カンキセツビ</t>
    </rPh>
    <phoneticPr fontId="19"/>
  </si>
  <si>
    <t>３）照明設備</t>
    <rPh sb="2" eb="6">
      <t>ショウメイセツビ</t>
    </rPh>
    <phoneticPr fontId="19"/>
  </si>
  <si>
    <t>設備</t>
    <rPh sb="0" eb="2">
      <t>セツビ</t>
    </rPh>
    <phoneticPr fontId="19"/>
  </si>
  <si>
    <t>空調設備</t>
    <rPh sb="0" eb="4">
      <t>クウチョウセツビ</t>
    </rPh>
    <phoneticPr fontId="19"/>
  </si>
  <si>
    <t>換気設備</t>
    <rPh sb="0" eb="4">
      <t>カンキセツビ</t>
    </rPh>
    <phoneticPr fontId="19"/>
  </si>
  <si>
    <t>照明設備</t>
    <rPh sb="0" eb="2">
      <t>ショウメイ</t>
    </rPh>
    <rPh sb="2" eb="4">
      <t>セツビ</t>
    </rPh>
    <phoneticPr fontId="19"/>
  </si>
  <si>
    <t>４）共用部定額単価算出表 合計</t>
    <rPh sb="13" eb="15">
      <t>ゴウケイ</t>
    </rPh>
    <phoneticPr fontId="19"/>
  </si>
  <si>
    <t>屋内仕様(センサー付き照明設備又は
単体のセンサー)</t>
    <rPh sb="0" eb="4">
      <t>オクナイシヨウ</t>
    </rPh>
    <rPh sb="9" eb="10">
      <t>ツ</t>
    </rPh>
    <rPh sb="11" eb="15">
      <t>ショウメイセツビ</t>
    </rPh>
    <rPh sb="15" eb="16">
      <t>マタ</t>
    </rPh>
    <rPh sb="18" eb="20">
      <t>タンタイ</t>
    </rPh>
    <phoneticPr fontId="19"/>
  </si>
  <si>
    <t>屋外防滴仕様(階段・廊下設置)
(センサー付き照明設備又は
単体のセンサー)</t>
    <rPh sb="0" eb="6">
      <t>オクガイボウテキシヨウ</t>
    </rPh>
    <rPh sb="7" eb="9">
      <t>カイダン</t>
    </rPh>
    <rPh sb="10" eb="14">
      <t>ロウカセッチ</t>
    </rPh>
    <phoneticPr fontId="19"/>
  </si>
  <si>
    <t>合計（円）</t>
    <rPh sb="0" eb="2">
      <t>ゴウケイ</t>
    </rPh>
    <rPh sb="3" eb="4">
      <t>エン</t>
    </rPh>
    <phoneticPr fontId="19"/>
  </si>
  <si>
    <t>追加補助対象となる
設備等
（設備費・工事費）</t>
    <rPh sb="19" eb="22">
      <t>コウジヒ</t>
    </rPh>
    <phoneticPr fontId="18"/>
  </si>
  <si>
    <t>I</t>
    <phoneticPr fontId="75"/>
  </si>
  <si>
    <t>J</t>
    <phoneticPr fontId="75"/>
  </si>
  <si>
    <t>AC-9</t>
    <phoneticPr fontId="75"/>
  </si>
  <si>
    <t>AC-10</t>
    <phoneticPr fontId="75"/>
  </si>
  <si>
    <t>AC-9</t>
    <phoneticPr fontId="19"/>
  </si>
  <si>
    <t>AC-10</t>
    <phoneticPr fontId="19"/>
  </si>
  <si>
    <t>補助対象経費（単価表にない補助対象設備）</t>
    <rPh sb="0" eb="6">
      <t>ホジョタイショウケイヒ</t>
    </rPh>
    <rPh sb="7" eb="10">
      <t>タンカヒョウ</t>
    </rPh>
    <rPh sb="13" eb="17">
      <t>ホジョタイショウ</t>
    </rPh>
    <rPh sb="17" eb="19">
      <t>セツビ</t>
    </rPh>
    <phoneticPr fontId="19"/>
  </si>
  <si>
    <t>補助対象経費（単価表にない補助対象設備）</t>
    <rPh sb="0" eb="6">
      <t>ホジョタイショウケイヒ</t>
    </rPh>
    <phoneticPr fontId="19"/>
  </si>
  <si>
    <t>初年度事業完了前に必ず取得すること</t>
    <rPh sb="0" eb="3">
      <t>ショネンド</t>
    </rPh>
    <phoneticPr fontId="19"/>
  </si>
  <si>
    <t>・発行から３ヶ月以内のもの
・個人等の場合は公的機関発行の本人確認ができる書類
 （運転免許証の写し等）を提出すること
・共同申請の場合は全申請者分提出すること</t>
    <rPh sb="1" eb="3">
      <t>ハッコウ</t>
    </rPh>
    <rPh sb="7" eb="8">
      <t>ゲツ</t>
    </rPh>
    <rPh sb="8" eb="10">
      <t>イナイ</t>
    </rPh>
    <rPh sb="17" eb="18">
      <t>トウ</t>
    </rPh>
    <rPh sb="19" eb="21">
      <t>バアイ</t>
    </rPh>
    <rPh sb="22" eb="26">
      <t>コウテキキカン</t>
    </rPh>
    <rPh sb="26" eb="28">
      <t>ハッコウ</t>
    </rPh>
    <rPh sb="29" eb="31">
      <t>ホンニン</t>
    </rPh>
    <rPh sb="31" eb="33">
      <t>カクニン</t>
    </rPh>
    <rPh sb="37" eb="39">
      <t>ショルイ</t>
    </rPh>
    <rPh sb="42" eb="44">
      <t>ウンテン</t>
    </rPh>
    <rPh sb="44" eb="47">
      <t>メンキョショウ</t>
    </rPh>
    <rPh sb="48" eb="49">
      <t>ウツ</t>
    </rPh>
    <rPh sb="50" eb="51">
      <t>ナド</t>
    </rPh>
    <rPh sb="53" eb="55">
      <t>テイシュツ</t>
    </rPh>
    <rPh sb="61" eb="63">
      <t>キョウドウ</t>
    </rPh>
    <rPh sb="63" eb="65">
      <t>シンセイ</t>
    </rPh>
    <rPh sb="66" eb="68">
      <t>バアイ</t>
    </rPh>
    <rPh sb="69" eb="70">
      <t>ゼン</t>
    </rPh>
    <rPh sb="70" eb="73">
      <t>シンセイシャ</t>
    </rPh>
    <rPh sb="73" eb="74">
      <t>ブン</t>
    </rPh>
    <rPh sb="74" eb="76">
      <t>テイシュツ</t>
    </rPh>
    <phoneticPr fontId="17"/>
  </si>
  <si>
    <t>※補助金の額（補助金算出額の合計に１,０００円未満の端数が生じた場合は、これを切り捨て）</t>
  </si>
  <si>
    <t>液体集熱式太陽熱
利用システム導入の有無</t>
    <phoneticPr fontId="17"/>
  </si>
  <si>
    <t>⑥建物図面</t>
    <phoneticPr fontId="19"/>
  </si>
  <si>
    <t>⑦設計図</t>
    <phoneticPr fontId="19"/>
  </si>
  <si>
    <t>補助対象建築物の住宅用途部分にかかる部分（全住戸及び住宅用途にかかる共用部）全てのエネルギー（電気・ガス）
使用状況を計測・記録し、補助事業者からSIIへ一括報告できる。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4" eb="58">
      <t>シヨウジョウキョウ</t>
    </rPh>
    <rPh sb="59" eb="61">
      <t>ケイソク</t>
    </rPh>
    <rPh sb="62" eb="64">
      <t>キロク</t>
    </rPh>
    <rPh sb="66" eb="71">
      <t>ホジョジギョウシャ</t>
    </rPh>
    <rPh sb="77" eb="79">
      <t>イッカツ</t>
    </rPh>
    <rPh sb="79" eb="81">
      <t>ホウコク</t>
    </rPh>
    <phoneticPr fontId="17"/>
  </si>
  <si>
    <t>HEMSを使用して各住戸のエネルギー使用状況をエネルギー区分（冷暖房、換気、給湯、照明、その他）ごとに計測し、
補助事業者からSIIへ報告できる。</t>
    <rPh sb="5" eb="7">
      <t>シヨウ</t>
    </rPh>
    <rPh sb="9" eb="12">
      <t>カクジュウコ</t>
    </rPh>
    <rPh sb="18" eb="22">
      <t>シヨウジョウキョウ</t>
    </rPh>
    <rPh sb="28" eb="30">
      <t>クブン</t>
    </rPh>
    <rPh sb="51" eb="53">
      <t>ケイソク</t>
    </rPh>
    <rPh sb="67" eb="69">
      <t>ホウコク</t>
    </rPh>
    <phoneticPr fontId="17"/>
  </si>
  <si>
    <t>広報実施
開始予定年月</t>
    <rPh sb="0" eb="2">
      <t>コウホウ</t>
    </rPh>
    <rPh sb="2" eb="4">
      <t>ジッシ</t>
    </rPh>
    <rPh sb="5" eb="7">
      <t>カイシ</t>
    </rPh>
    <rPh sb="7" eb="9">
      <t>ヨテイ</t>
    </rPh>
    <rPh sb="9" eb="11">
      <t>ネンゲツ</t>
    </rPh>
    <phoneticPr fontId="17"/>
  </si>
  <si>
    <t>２００,０００円＋（６,０００円×住戸数）</t>
    <phoneticPr fontId="19"/>
  </si>
  <si>
    <t>（A）＝（ａ）+（b）</t>
    <phoneticPr fontId="18"/>
  </si>
  <si>
    <r>
      <t>電気ヒートポンプ式給湯機</t>
    </r>
    <r>
      <rPr>
        <sz val="12"/>
        <rFont val="ＭＳ Ｐ明朝"/>
        <family val="1"/>
        <charset val="128"/>
      </rPr>
      <t>（エコキュート等）</t>
    </r>
    <phoneticPr fontId="17"/>
  </si>
  <si>
    <r>
      <t>ガス潜熱回収型給湯機
（</t>
    </r>
    <r>
      <rPr>
        <sz val="11"/>
        <rFont val="ＭＳ Ｐ明朝"/>
        <family val="1"/>
        <charset val="128"/>
      </rPr>
      <t>エコジョーズ等</t>
    </r>
    <r>
      <rPr>
        <sz val="14"/>
        <rFont val="ＭＳ Ｐ明朝"/>
        <family val="1"/>
        <charset val="128"/>
      </rPr>
      <t>）</t>
    </r>
    <rPh sb="18" eb="19">
      <t>トウ</t>
    </rPh>
    <phoneticPr fontId="18"/>
  </si>
  <si>
    <t>◆【A4カラー】で片面印刷すること</t>
    <rPh sb="9" eb="13">
      <t>カタメンインサツ</t>
    </rPh>
    <phoneticPr fontId="73"/>
  </si>
  <si>
    <t>幅（W）</t>
    <rPh sb="0" eb="1">
      <t>ハバ</t>
    </rPh>
    <phoneticPr fontId="75"/>
  </si>
  <si>
    <t>高さ（H）</t>
    <rPh sb="0" eb="1">
      <t>タカ</t>
    </rPh>
    <phoneticPr fontId="75"/>
  </si>
  <si>
    <t>奥行（D）</t>
    <rPh sb="0" eb="2">
      <t>オクユキ</t>
    </rPh>
    <phoneticPr fontId="75"/>
  </si>
  <si>
    <t>◆同じパネル構成の住戸を導入タイプとして設定すること</t>
    <rPh sb="1" eb="2">
      <t>オナ</t>
    </rPh>
    <rPh sb="6" eb="8">
      <t>コウセイ</t>
    </rPh>
    <rPh sb="9" eb="11">
      <t>ジュウコ</t>
    </rPh>
    <rPh sb="12" eb="14">
      <t>ドウニュウ</t>
    </rPh>
    <rPh sb="20" eb="22">
      <t>セッテイ</t>
    </rPh>
    <phoneticPr fontId="19"/>
  </si>
  <si>
    <t>ダクトタイプ室内機</t>
    <rPh sb="6" eb="9">
      <t>シツナイキ</t>
    </rPh>
    <phoneticPr fontId="75"/>
  </si>
  <si>
    <t>◆室外機１台に紐づく室内機の台数・能力の組み合わせを導入タイプとして設定する。</t>
    <rPh sb="20" eb="21">
      <t>ク</t>
    </rPh>
    <rPh sb="22" eb="23">
      <t>ア</t>
    </rPh>
    <rPh sb="26" eb="28">
      <t>ドウニュウ</t>
    </rPh>
    <rPh sb="34" eb="36">
      <t>セッテイ</t>
    </rPh>
    <phoneticPr fontId="19"/>
  </si>
  <si>
    <t>　換気設備</t>
    <rPh sb="1" eb="3">
      <t>カンキ</t>
    </rPh>
    <rPh sb="3" eb="5">
      <t>セツビ</t>
    </rPh>
    <phoneticPr fontId="18"/>
  </si>
  <si>
    <t>　照明設備</t>
    <phoneticPr fontId="18"/>
  </si>
  <si>
    <t>上記以外の面積（自動計算）</t>
    <rPh sb="8" eb="10">
      <t>ジドウ</t>
    </rPh>
    <rPh sb="10" eb="12">
      <t>ケイサン</t>
    </rPh>
    <phoneticPr fontId="19"/>
  </si>
  <si>
    <t>-　</t>
    <phoneticPr fontId="18"/>
  </si>
  <si>
    <t>PV以外の設備や機械が設置されている部分の水平投影面積</t>
    <rPh sb="18" eb="20">
      <t>ブブン</t>
    </rPh>
    <phoneticPr fontId="19"/>
  </si>
  <si>
    <t>塔屋(階段室、エレベーターの機械室、空調・給水設備室、倉庫等)の水平投影面積</t>
    <rPh sb="3" eb="6">
      <t>カイダンシツ</t>
    </rPh>
    <rPh sb="27" eb="29">
      <t>ソウコ</t>
    </rPh>
    <rPh sb="29" eb="30">
      <t>ナド</t>
    </rPh>
    <rPh sb="36" eb="38">
      <t>メンセキ</t>
    </rPh>
    <phoneticPr fontId="19"/>
  </si>
  <si>
    <t>トップライト等採光敷設部分の水平投影面積</t>
    <rPh sb="11" eb="13">
      <t>ブブン</t>
    </rPh>
    <phoneticPr fontId="19"/>
  </si>
  <si>
    <t>屋上緑化部分の水平投影面積</t>
    <rPh sb="4" eb="6">
      <t>ブブン</t>
    </rPh>
    <phoneticPr fontId="19"/>
  </si>
  <si>
    <t>太陽光パネル等(設置されている場合)の水平投影面積</t>
    <rPh sb="0" eb="3">
      <t>タイヨウコウ</t>
    </rPh>
    <rPh sb="6" eb="7">
      <t>ナド</t>
    </rPh>
    <rPh sb="8" eb="10">
      <t>セッチ</t>
    </rPh>
    <rPh sb="15" eb="17">
      <t>バアイ</t>
    </rPh>
    <phoneticPr fontId="19"/>
  </si>
  <si>
    <t>ルーフバルコニーの面積</t>
    <rPh sb="9" eb="11">
      <t>メンセキ</t>
    </rPh>
    <phoneticPr fontId="17"/>
  </si>
  <si>
    <t>ルーフバルコニーで専用使用される部分の面積</t>
    <rPh sb="9" eb="11">
      <t>センヨウ</t>
    </rPh>
    <rPh sb="11" eb="13">
      <t>シヨウ</t>
    </rPh>
    <rPh sb="16" eb="18">
      <t>ブブン</t>
    </rPh>
    <phoneticPr fontId="19"/>
  </si>
  <si>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19"/>
  </si>
  <si>
    <t>入力方法（小数第２位まで入力、ない場合は入力不要）</t>
    <rPh sb="5" eb="8">
      <t>ショウスウダイ</t>
    </rPh>
    <rPh sb="9" eb="10">
      <t>イ</t>
    </rPh>
    <rPh sb="12" eb="14">
      <t>ニュウリョク</t>
    </rPh>
    <rPh sb="17" eb="19">
      <t>バアイ</t>
    </rPh>
    <rPh sb="20" eb="24">
      <t>ニュウリョクフヨウ</t>
    </rPh>
    <phoneticPr fontId="17"/>
  </si>
  <si>
    <t>屋上緊急離着陸場・緊急救助用スペースの面積</t>
    <rPh sb="19" eb="21">
      <t>メンセキ</t>
    </rPh>
    <phoneticPr fontId="19"/>
  </si>
  <si>
    <t>◆【A4カラー】で片面印刷すること</t>
    <phoneticPr fontId="19"/>
  </si>
  <si>
    <t>◆【A4カラー】で片面印刷すること（導入する場合）</t>
    <rPh sb="18" eb="20">
      <t>ドウニュウ</t>
    </rPh>
    <rPh sb="22" eb="24">
      <t>バアイ</t>
    </rPh>
    <phoneticPr fontId="19"/>
  </si>
  <si>
    <t>共同住宅</t>
    <rPh sb="0" eb="2">
      <t>キョウドウ</t>
    </rPh>
    <rPh sb="2" eb="4">
      <t>ジュウタク</t>
    </rPh>
    <phoneticPr fontId="17"/>
  </si>
  <si>
    <t>（補助金算出額の合計に1,000円未満の端数が生じた場合は、これを切り捨て）</t>
    <phoneticPr fontId="18"/>
  </si>
  <si>
    <t>層</t>
    <rPh sb="0" eb="1">
      <t>ソウ</t>
    </rPh>
    <phoneticPr fontId="17"/>
  </si>
  <si>
    <r>
      <t>←「COOL CHOICE」の趣旨に賛同、登録したうえでプルダウンから「</t>
    </r>
    <r>
      <rPr>
        <b/>
        <sz val="16"/>
        <color rgb="FFFFFF00"/>
        <rFont val="Segoe UI Symbol"/>
        <family val="3"/>
      </rPr>
      <t>☑</t>
    </r>
    <r>
      <rPr>
        <b/>
        <sz val="16"/>
        <color rgb="FFFFFF00"/>
        <rFont val="HGｺﾞｼｯｸM"/>
        <family val="3"/>
        <charset val="128"/>
      </rPr>
      <t>」を選択すること</t>
    </r>
    <rPh sb="15" eb="17">
      <t>シュシ</t>
    </rPh>
    <rPh sb="18" eb="20">
      <t>サンドウ</t>
    </rPh>
    <rPh sb="21" eb="23">
      <t>トウロク</t>
    </rPh>
    <rPh sb="39" eb="41">
      <t>センタク</t>
    </rPh>
    <phoneticPr fontId="17"/>
  </si>
  <si>
    <t>該当する種別を選択</t>
    <rPh sb="0" eb="2">
      <t>ガイトウ</t>
    </rPh>
    <rPh sb="4" eb="6">
      <t>シュベツ</t>
    </rPh>
    <rPh sb="7" eb="9">
      <t>センタク</t>
    </rPh>
    <phoneticPr fontId="19"/>
  </si>
  <si>
    <t>該当する区分を選択</t>
    <rPh sb="0" eb="2">
      <t>ガイトウ</t>
    </rPh>
    <rPh sb="4" eb="6">
      <t>クブン</t>
    </rPh>
    <rPh sb="7" eb="9">
      <t>センタク</t>
    </rPh>
    <phoneticPr fontId="19"/>
  </si>
  <si>
    <t>令和
5年度</t>
    <phoneticPr fontId="19"/>
  </si>
  <si>
    <t>事業完了予定日</t>
    <rPh sb="0" eb="2">
      <t>ジギョウ</t>
    </rPh>
    <rPh sb="2" eb="4">
      <t>カンリョウ</t>
    </rPh>
    <rPh sb="4" eb="6">
      <t>ヨテイ</t>
    </rPh>
    <rPh sb="6" eb="7">
      <t>ビ</t>
    </rPh>
    <phoneticPr fontId="18"/>
  </si>
  <si>
    <t>完了実績報告書 提出予定日</t>
    <rPh sb="0" eb="2">
      <t>カンリョウ</t>
    </rPh>
    <rPh sb="2" eb="4">
      <t>ジッセキ</t>
    </rPh>
    <rPh sb="4" eb="6">
      <t>ホウコク</t>
    </rPh>
    <rPh sb="6" eb="7">
      <t>ショ</t>
    </rPh>
    <rPh sb="8" eb="10">
      <t>テイシュツ</t>
    </rPh>
    <rPh sb="10" eb="12">
      <t>ヨテイ</t>
    </rPh>
    <rPh sb="12" eb="13">
      <t>ビ</t>
    </rPh>
    <phoneticPr fontId="18"/>
  </si>
  <si>
    <t>最終年度の事業完了予定日</t>
    <rPh sb="0" eb="2">
      <t>サイシュウ</t>
    </rPh>
    <rPh sb="2" eb="4">
      <t>ネンド</t>
    </rPh>
    <rPh sb="5" eb="7">
      <t>ジギョウ</t>
    </rPh>
    <rPh sb="7" eb="9">
      <t>カンリョウ</t>
    </rPh>
    <rPh sb="9" eb="11">
      <t>ヨテイ</t>
    </rPh>
    <rPh sb="11" eb="12">
      <t>ビ</t>
    </rPh>
    <phoneticPr fontId="18"/>
  </si>
  <si>
    <t>最終年度の事業完了前に必ず取得すること</t>
    <phoneticPr fontId="19"/>
  </si>
  <si>
    <t>最終年度の完了実績報告書の提出前に必ず取得すること</t>
    <phoneticPr fontId="19"/>
  </si>
  <si>
    <t>未定の場合は『未定』と入力</t>
    <rPh sb="0" eb="2">
      <t>ミテイ</t>
    </rPh>
    <rPh sb="3" eb="5">
      <t>バアイ</t>
    </rPh>
    <rPh sb="7" eb="9">
      <t>ミテイ</t>
    </rPh>
    <rPh sb="11" eb="13">
      <t>ニュウリョク</t>
    </rPh>
    <phoneticPr fontId="19"/>
  </si>
  <si>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18"/>
  </si>
  <si>
    <t>キャリアメール（携帯メール）についてはPDFデータの確認ができる場合のみ可</t>
    <phoneticPr fontId="17"/>
  </si>
  <si>
    <t>資金調達
計画</t>
    <rPh sb="0" eb="4">
      <t>シキンチョウタツ</t>
    </rPh>
    <rPh sb="5" eb="7">
      <t>ケイカク</t>
    </rPh>
    <phoneticPr fontId="19"/>
  </si>
  <si>
    <t>交付決定日</t>
    <rPh sb="0" eb="5">
      <t>コウフケッテイビ</t>
    </rPh>
    <phoneticPr fontId="18"/>
  </si>
  <si>
    <t>蓄電システム</t>
    <rPh sb="0" eb="2">
      <t>チクデン</t>
    </rPh>
    <phoneticPr fontId="19"/>
  </si>
  <si>
    <t>ＭＥＭＳ</t>
    <phoneticPr fontId="19"/>
  </si>
  <si>
    <t>定額単価積み上げ方式に該当しない設備費・工事費</t>
    <phoneticPr fontId="19"/>
  </si>
  <si>
    <t>2.2ｋＷ</t>
    <phoneticPr fontId="19"/>
  </si>
  <si>
    <t>円</t>
    <phoneticPr fontId="19"/>
  </si>
  <si>
    <t>区分（い）</t>
    <rPh sb="0" eb="2">
      <t>クブン</t>
    </rPh>
    <phoneticPr fontId="19"/>
  </si>
  <si>
    <t>区分（い）未満</t>
    <rPh sb="5" eb="7">
      <t>ミマン</t>
    </rPh>
    <phoneticPr fontId="19"/>
  </si>
  <si>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9"/>
  </si>
  <si>
    <t>パッケージ型番</t>
    <rPh sb="5" eb="7">
      <t>カタバン</t>
    </rPh>
    <phoneticPr fontId="19"/>
  </si>
  <si>
    <t>初期実行容量</t>
    <rPh sb="0" eb="4">
      <t>ショキジッコウ</t>
    </rPh>
    <rPh sb="4" eb="6">
      <t>ヨウリョウ</t>
    </rPh>
    <phoneticPr fontId="19"/>
  </si>
  <si>
    <t>蓄電容量</t>
    <rPh sb="0" eb="2">
      <t>チクデン</t>
    </rPh>
    <rPh sb="2" eb="4">
      <t>ヨウリョウ</t>
    </rPh>
    <phoneticPr fontId="19"/>
  </si>
  <si>
    <t>申請可能な導入価格の上限額</t>
    <rPh sb="0" eb="2">
      <t>シンセイ</t>
    </rPh>
    <rPh sb="2" eb="4">
      <t>カノウ</t>
    </rPh>
    <rPh sb="5" eb="7">
      <t>ドウニュウ</t>
    </rPh>
    <rPh sb="7" eb="9">
      <t>カカク</t>
    </rPh>
    <rPh sb="10" eb="13">
      <t>ジョウゲンガク</t>
    </rPh>
    <phoneticPr fontId="19"/>
  </si>
  <si>
    <t>４．補助対象経費の算出</t>
    <rPh sb="2" eb="4">
      <t>ホジョ</t>
    </rPh>
    <rPh sb="4" eb="6">
      <t>タイショウ</t>
    </rPh>
    <rPh sb="6" eb="8">
      <t>ケイヒ</t>
    </rPh>
    <rPh sb="9" eb="11">
      <t>サンシュツ</t>
    </rPh>
    <phoneticPr fontId="73"/>
  </si>
  <si>
    <t>初期実行容量算出額</t>
    <rPh sb="0" eb="2">
      <t>ショキ</t>
    </rPh>
    <rPh sb="2" eb="4">
      <t>ジッコウ</t>
    </rPh>
    <rPh sb="4" eb="6">
      <t>ヨウリョウ</t>
    </rPh>
    <rPh sb="6" eb="8">
      <t>サンシュツ</t>
    </rPh>
    <rPh sb="8" eb="9">
      <t>ガク</t>
    </rPh>
    <phoneticPr fontId="19"/>
  </si>
  <si>
    <t>消費税を除いた金額を入力</t>
    <rPh sb="0" eb="3">
      <t>ショウヒゼイ</t>
    </rPh>
    <rPh sb="4" eb="5">
      <t>ノゾ</t>
    </rPh>
    <rPh sb="7" eb="9">
      <t>キンガク</t>
    </rPh>
    <rPh sb="10" eb="12">
      <t>ニュウリョク</t>
    </rPh>
    <phoneticPr fontId="75"/>
  </si>
  <si>
    <t>（３）　補助対象経費</t>
    <rPh sb="4" eb="8">
      <t>ホジョタイショウ</t>
    </rPh>
    <rPh sb="8" eb="10">
      <t>ケイヒ</t>
    </rPh>
    <phoneticPr fontId="19"/>
  </si>
  <si>
    <t>設置台数</t>
    <rPh sb="0" eb="2">
      <t>セッチ</t>
    </rPh>
    <rPh sb="2" eb="4">
      <t>ダイスウ</t>
    </rPh>
    <phoneticPr fontId="73"/>
  </si>
  <si>
    <t>③</t>
    <phoneticPr fontId="75"/>
  </si>
  <si>
    <t>補助対象経費</t>
    <phoneticPr fontId="73"/>
  </si>
  <si>
    <t>④</t>
    <phoneticPr fontId="73"/>
  </si>
  <si>
    <t>①、②のいずれか低い金額×③</t>
    <rPh sb="10" eb="12">
      <t>キンガク</t>
    </rPh>
    <phoneticPr fontId="19"/>
  </si>
  <si>
    <t>⑤</t>
    <phoneticPr fontId="75"/>
  </si>
  <si>
    <t>該当しない場合は０を入力</t>
    <rPh sb="0" eb="2">
      <t>ガイトウ</t>
    </rPh>
    <rPh sb="5" eb="7">
      <t>バアイ</t>
    </rPh>
    <rPh sb="10" eb="12">
      <t>ニュウリョク</t>
    </rPh>
    <phoneticPr fontId="19"/>
  </si>
  <si>
    <t>（２）　補助対象経費</t>
    <rPh sb="4" eb="6">
      <t>ホジョ</t>
    </rPh>
    <rPh sb="6" eb="8">
      <t>タイショウ</t>
    </rPh>
    <rPh sb="8" eb="10">
      <t>ケイヒ</t>
    </rPh>
    <phoneticPr fontId="19"/>
  </si>
  <si>
    <t>④＋⑤</t>
    <phoneticPr fontId="19"/>
  </si>
  <si>
    <t>補助対象経費の上限</t>
    <rPh sb="0" eb="2">
      <t>ホジョ</t>
    </rPh>
    <rPh sb="2" eb="4">
      <t>タイショウ</t>
    </rPh>
    <rPh sb="4" eb="6">
      <t>ケイヒ</t>
    </rPh>
    <rPh sb="7" eb="9">
      <t>ジョウゲン</t>
    </rPh>
    <phoneticPr fontId="73"/>
  </si>
  <si>
    <t>⑦</t>
    <phoneticPr fontId="75"/>
  </si>
  <si>
    <t>６０万円／戸</t>
    <rPh sb="2" eb="4">
      <t>マンエン</t>
    </rPh>
    <rPh sb="5" eb="6">
      <t>コ</t>
    </rPh>
    <phoneticPr fontId="19"/>
  </si>
  <si>
    <t>１戸あたりの補助対象経費</t>
    <rPh sb="1" eb="2">
      <t>コ</t>
    </rPh>
    <phoneticPr fontId="73"/>
  </si>
  <si>
    <t>⑧</t>
    <phoneticPr fontId="73"/>
  </si>
  <si>
    <t>該当する場合は120,000円を
プルダウンより選択表示</t>
    <rPh sb="26" eb="28">
      <t>ヒョウジ</t>
    </rPh>
    <phoneticPr fontId="19"/>
  </si>
  <si>
    <t>⑨</t>
    <phoneticPr fontId="73"/>
  </si>
  <si>
    <t>（１）　見積明細により算出</t>
    <phoneticPr fontId="19"/>
  </si>
  <si>
    <t>工事費を含めた導入価格</t>
    <rPh sb="0" eb="3">
      <t>コウジヒ</t>
    </rPh>
    <rPh sb="4" eb="5">
      <t>フク</t>
    </rPh>
    <rPh sb="7" eb="9">
      <t>ドウニュウ</t>
    </rPh>
    <rPh sb="9" eb="11">
      <t>カカク</t>
    </rPh>
    <phoneticPr fontId="19"/>
  </si>
  <si>
    <t>①×②</t>
    <phoneticPr fontId="19"/>
  </si>
  <si>
    <t>１kWhあたりの
補助対象経費の上限</t>
    <rPh sb="9" eb="11">
      <t>ホジョ</t>
    </rPh>
    <rPh sb="11" eb="13">
      <t>タイショウ</t>
    </rPh>
    <rPh sb="13" eb="15">
      <t>ケイヒ</t>
    </rPh>
    <rPh sb="16" eb="18">
      <t>ジョウゲン</t>
    </rPh>
    <phoneticPr fontId="73"/>
  </si>
  <si>
    <t>蓄電システム（共用部）
補助対象経費</t>
    <rPh sb="0" eb="2">
      <t>チクデン</t>
    </rPh>
    <rPh sb="7" eb="10">
      <t>キョウヨウブ</t>
    </rPh>
    <rPh sb="12" eb="14">
      <t>ホジョ</t>
    </rPh>
    <phoneticPr fontId="73"/>
  </si>
  <si>
    <t>見積金額</t>
    <phoneticPr fontId="73"/>
  </si>
  <si>
    <t>（２）　補助額上限</t>
    <rPh sb="4" eb="6">
      <t>ホジョ</t>
    </rPh>
    <rPh sb="6" eb="7">
      <t>ガク</t>
    </rPh>
    <rPh sb="7" eb="9">
      <t>ジョウゲン</t>
    </rPh>
    <phoneticPr fontId="19"/>
  </si>
  <si>
    <t>②</t>
    <phoneticPr fontId="73"/>
  </si>
  <si>
    <t>９０万円／セット</t>
    <rPh sb="2" eb="4">
      <t>マンエン</t>
    </rPh>
    <phoneticPr fontId="19"/>
  </si>
  <si>
    <t>補助対象経費</t>
    <rPh sb="0" eb="4">
      <t>ホジョタイショウ</t>
    </rPh>
    <rPh sb="4" eb="6">
      <t>ケイヒ</t>
    </rPh>
    <phoneticPr fontId="73"/>
  </si>
  <si>
    <t>③</t>
    <phoneticPr fontId="73"/>
  </si>
  <si>
    <t>①、②のいずれか低い金額</t>
    <phoneticPr fontId="19"/>
  </si>
  <si>
    <t>２．補助金の算出</t>
    <rPh sb="2" eb="5">
      <t>ホジョキン</t>
    </rPh>
    <rPh sb="6" eb="8">
      <t>サンシュツ</t>
    </rPh>
    <phoneticPr fontId="73"/>
  </si>
  <si>
    <t>３．補助対象経費</t>
    <rPh sb="2" eb="4">
      <t>ホジョ</t>
    </rPh>
    <rPh sb="4" eb="6">
      <t>タイショウ</t>
    </rPh>
    <rPh sb="6" eb="8">
      <t>ケイヒ</t>
    </rPh>
    <phoneticPr fontId="73"/>
  </si>
  <si>
    <t>４．ＭＥＭＳを構成するシステム概要図</t>
    <rPh sb="7" eb="9">
      <t>コウセイ</t>
    </rPh>
    <rPh sb="15" eb="18">
      <t>ガイヨウズ</t>
    </rPh>
    <phoneticPr fontId="73"/>
  </si>
  <si>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19"/>
  </si>
  <si>
    <t>調整額</t>
    <rPh sb="0" eb="3">
      <t>チョウセイガク</t>
    </rPh>
    <phoneticPr fontId="18"/>
  </si>
  <si>
    <t>　二酸化炭素排出抑制対策事業費等補助金（集合住宅の省ＣＯ２化促進事業）交付規程（以下「交付規程」という。）第４条の規定に基づき、下記のとおり申請します。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５年４月１日環地温発第２３０３３１１６号）及び交付規程の定めるところに従うことを承知の上、申請します。</t>
    <phoneticPr fontId="18"/>
  </si>
  <si>
    <t>kWh</t>
    <phoneticPr fontId="73"/>
  </si>
  <si>
    <t>kW</t>
    <phoneticPr fontId="73"/>
  </si>
  <si>
    <t>←「入力シート」より自動転記</t>
    <rPh sb="2" eb="4">
      <t>ニュウリョク</t>
    </rPh>
    <rPh sb="10" eb="12">
      <t>ジドウ</t>
    </rPh>
    <rPh sb="12" eb="14">
      <t>テンキ</t>
    </rPh>
    <phoneticPr fontId="80"/>
  </si>
  <si>
    <t>←必要事項を入力すること</t>
    <rPh sb="1" eb="3">
      <t>ヒツヨウ</t>
    </rPh>
    <rPh sb="3" eb="5">
      <t>ジコウ</t>
    </rPh>
    <rPh sb="6" eb="8">
      <t>ニュウリョク</t>
    </rPh>
    <phoneticPr fontId="80"/>
  </si>
  <si>
    <t>（２）　初期実行容量の金額</t>
    <phoneticPr fontId="19"/>
  </si>
  <si>
    <t>（１）蓄電システムを複数種設置した際は、このシートをコピーし対象機種にて
　　　作成し、自動表示された４.（３）　補助対象経費の補助対象経費を当欄に入力</t>
    <rPh sb="3" eb="5">
      <t>チクデン</t>
    </rPh>
    <rPh sb="10" eb="12">
      <t>フクスウ</t>
    </rPh>
    <rPh sb="12" eb="13">
      <t>タネ</t>
    </rPh>
    <rPh sb="13" eb="15">
      <t>セッチ</t>
    </rPh>
    <rPh sb="17" eb="18">
      <t>サイ</t>
    </rPh>
    <rPh sb="30" eb="32">
      <t>タイショウ</t>
    </rPh>
    <rPh sb="32" eb="34">
      <t>キシュ</t>
    </rPh>
    <rPh sb="40" eb="42">
      <t>サクセイ</t>
    </rPh>
    <rPh sb="44" eb="46">
      <t>ジドウ</t>
    </rPh>
    <rPh sb="46" eb="48">
      <t>ヒョウジ</t>
    </rPh>
    <rPh sb="64" eb="66">
      <t>ホジョ</t>
    </rPh>
    <rPh sb="66" eb="68">
      <t>タイショウ</t>
    </rPh>
    <rPh sb="68" eb="70">
      <t>ケイヒ</t>
    </rPh>
    <rPh sb="71" eb="73">
      <t>トウラン</t>
    </rPh>
    <rPh sb="74" eb="76">
      <t>ニュウリョク</t>
    </rPh>
    <phoneticPr fontId="19"/>
  </si>
  <si>
    <t>⑥、⑦のいずれか低い金額＋⑧</t>
    <phoneticPr fontId="19"/>
  </si>
  <si>
    <t>④</t>
    <phoneticPr fontId="19"/>
  </si>
  <si>
    <t>⑤</t>
    <phoneticPr fontId="73"/>
  </si>
  <si>
    <t>③、④のいずれか低い金額</t>
    <phoneticPr fontId="19"/>
  </si>
  <si>
    <t>※補助金の額≦90.03×年間一次エネルギー消費削減量となるように</t>
    <phoneticPr fontId="18"/>
  </si>
  <si>
    <t>蓄電容量×設置台数×１６万円</t>
    <rPh sb="0" eb="2">
      <t>チクデン</t>
    </rPh>
    <rPh sb="2" eb="4">
      <t>ヨウリョウ</t>
    </rPh>
    <rPh sb="5" eb="7">
      <t>セッチ</t>
    </rPh>
    <rPh sb="7" eb="9">
      <t>ダイスウ</t>
    </rPh>
    <rPh sb="12" eb="13">
      <t>マン</t>
    </rPh>
    <rPh sb="13" eb="14">
      <t>エン</t>
    </rPh>
    <phoneticPr fontId="19"/>
  </si>
  <si>
    <t>１台あたりの設備費</t>
    <rPh sb="1" eb="2">
      <t>ダイ</t>
    </rPh>
    <rPh sb="6" eb="9">
      <t>セツビヒ</t>
    </rPh>
    <phoneticPr fontId="19"/>
  </si>
  <si>
    <t>１台あたりの工事費</t>
    <rPh sb="1" eb="2">
      <t>ダイ</t>
    </rPh>
    <rPh sb="6" eb="9">
      <t>コウジヒ</t>
    </rPh>
    <phoneticPr fontId="19"/>
  </si>
  <si>
    <t>６．補助対象経費の上限</t>
    <rPh sb="2" eb="4">
      <t>ホジョ</t>
    </rPh>
    <rPh sb="4" eb="8">
      <t>タイショウケイヒ</t>
    </rPh>
    <rPh sb="9" eb="11">
      <t>ジョウゲン</t>
    </rPh>
    <phoneticPr fontId="73"/>
  </si>
  <si>
    <t>５．補助対象経費（複数種設置した場合）</t>
    <rPh sb="2" eb="4">
      <t>ホジョ</t>
    </rPh>
    <rPh sb="4" eb="8">
      <t>タイショウケイヒ</t>
    </rPh>
    <rPh sb="9" eb="10">
      <t>フク</t>
    </rPh>
    <rPh sb="10" eb="11">
      <t>カズ</t>
    </rPh>
    <rPh sb="11" eb="12">
      <t>タネ</t>
    </rPh>
    <rPh sb="12" eb="14">
      <t>セッチ</t>
    </rPh>
    <rPh sb="16" eb="18">
      <t>バアイ</t>
    </rPh>
    <phoneticPr fontId="73"/>
  </si>
  <si>
    <t>７．水害等の災害時の電源確保に一定の配慮がなされた計画</t>
    <rPh sb="2" eb="4">
      <t>スイガイ</t>
    </rPh>
    <rPh sb="4" eb="5">
      <t>ナド</t>
    </rPh>
    <rPh sb="6" eb="9">
      <t>サイガイジ</t>
    </rPh>
    <rPh sb="10" eb="12">
      <t>デンゲン</t>
    </rPh>
    <rPh sb="12" eb="14">
      <t>カクホ</t>
    </rPh>
    <rPh sb="15" eb="17">
      <t>イッテイ</t>
    </rPh>
    <rPh sb="18" eb="20">
      <t>ハイリョ</t>
    </rPh>
    <rPh sb="25" eb="27">
      <t>ケイカク</t>
    </rPh>
    <phoneticPr fontId="73"/>
  </si>
  <si>
    <t>８．補助対象経費</t>
    <rPh sb="2" eb="4">
      <t>ホジョ</t>
    </rPh>
    <rPh sb="4" eb="8">
      <t>タイショウケイヒ</t>
    </rPh>
    <phoneticPr fontId="73"/>
  </si>
  <si>
    <r>
      <t xml:space="preserve">  補助金の額</t>
    </r>
    <r>
      <rPr>
        <sz val="12"/>
        <color theme="1"/>
        <rFont val="ＭＳ 明朝"/>
        <family val="1"/>
        <charset val="128"/>
      </rPr>
      <t>(補助金算出額の合計に1,000円未満の端数が生じた場合は、これを切り捨て)</t>
    </r>
    <phoneticPr fontId="18"/>
  </si>
  <si>
    <t>小計（調整額を含む）</t>
    <rPh sb="0" eb="2">
      <t>ショウケイ</t>
    </rPh>
    <rPh sb="3" eb="6">
      <t>チョウセイガク</t>
    </rPh>
    <rPh sb="7" eb="8">
      <t>フク</t>
    </rPh>
    <phoneticPr fontId="18"/>
  </si>
  <si>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年度の事業完了予定日から2ヶ月以上空けること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17"/>
  </si>
  <si>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19"/>
  </si>
  <si>
    <t>【片面印刷】で印刷すること</t>
    <rPh sb="1" eb="3">
      <t>カタメン</t>
    </rPh>
    <rPh sb="3" eb="5">
      <t>インサツ</t>
    </rPh>
    <rPh sb="7" eb="9">
      <t>インサツ</t>
    </rPh>
    <phoneticPr fontId="73"/>
  </si>
  <si>
    <t>１.</t>
    <phoneticPr fontId="73"/>
  </si>
  <si>
    <t>個人情報の取得について</t>
    <phoneticPr fontId="73"/>
  </si>
  <si>
    <t>SIIの個人情報保護方針は以下をご確認ください。</t>
    <phoneticPr fontId="73"/>
  </si>
  <si>
    <t>https://sii.or.jp/privacy/</t>
    <phoneticPr fontId="73"/>
  </si>
  <si>
    <t>取得する情報</t>
    <rPh sb="0" eb="2">
      <t>シュトク</t>
    </rPh>
    <rPh sb="4" eb="6">
      <t>ジョウホウ</t>
    </rPh>
    <phoneticPr fontId="73"/>
  </si>
  <si>
    <t>SIIは、本事業の実施期間に以下の情報を取得します。</t>
    <phoneticPr fontId="75"/>
  </si>
  <si>
    <t>(ア)	氏名、生年月日、住所、電話番号、メールアドレス、財務資料、口座情報等の補助事業者情報</t>
    <rPh sb="28" eb="32">
      <t>ザイムシリョウ</t>
    </rPh>
    <phoneticPr fontId="75"/>
  </si>
  <si>
    <t>(オ)	その他、本事業に必要な情報</t>
    <phoneticPr fontId="75"/>
  </si>
  <si>
    <t>３.</t>
    <phoneticPr fontId="73"/>
  </si>
  <si>
    <t>第三者への提供について</t>
    <rPh sb="0" eb="3">
      <t>ダイサンシャ</t>
    </rPh>
    <rPh sb="5" eb="7">
      <t>テイキョウ</t>
    </rPh>
    <phoneticPr fontId="73"/>
  </si>
  <si>
    <t>(ア)	法令により提供を求められた場合</t>
    <phoneticPr fontId="75"/>
  </si>
  <si>
    <t>(ウ)	国の機関又は地方公共団体又はその委託先を受けたものが法令の定める事務を遂行することに対して協力する必要がある場合</t>
    <phoneticPr fontId="75"/>
  </si>
  <si>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73"/>
  </si>
  <si>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73"/>
  </si>
  <si>
    <t>匿名加工情報の提供について</t>
    <rPh sb="0" eb="2">
      <t>トクメイ</t>
    </rPh>
    <rPh sb="2" eb="4">
      <t>カコウ</t>
    </rPh>
    <rPh sb="4" eb="6">
      <t>ジョウホウ</t>
    </rPh>
    <rPh sb="7" eb="9">
      <t>テイキョウ</t>
    </rPh>
    <phoneticPr fontId="73"/>
  </si>
  <si>
    <t>本事業では、SIIから直接、又はSIIのホームページ等で外部の研究機関等に対して、内外の経済的社会的環境に応じた安定的かつ適</t>
    <rPh sb="61" eb="62">
      <t>テキ</t>
    </rPh>
    <phoneticPr fontId="73"/>
  </si>
  <si>
    <t>成に向けて脱炭素社会の構築を推進することを目的として、「２．」に記載する情報を、個人が特定できないよう匿名加工を行った</t>
    <phoneticPr fontId="73"/>
  </si>
  <si>
    <t>提供時には、利用目的を確認し、個人を特定するような行為を行わないことに対して同意を取得します。</t>
    <phoneticPr fontId="75"/>
  </si>
  <si>
    <t>SIIの匿名加工情報に関するポリシーに関しては、以下をご確認下さい。</t>
    <phoneticPr fontId="75"/>
  </si>
  <si>
    <t>https://sii.or.jp/anonymous_processing/index.html</t>
    <phoneticPr fontId="75"/>
  </si>
  <si>
    <t>個人情報提供の任意性</t>
    <rPh sb="0" eb="2">
      <t>コジン</t>
    </rPh>
    <rPh sb="2" eb="4">
      <t>ジョウホウ</t>
    </rPh>
    <rPh sb="4" eb="6">
      <t>テイキョウ</t>
    </rPh>
    <rPh sb="7" eb="9">
      <t>ニンイ</t>
    </rPh>
    <rPh sb="9" eb="10">
      <t>セイ</t>
    </rPh>
    <phoneticPr fontId="73"/>
  </si>
  <si>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73"/>
  </si>
  <si>
    <t>外部委託</t>
    <rPh sb="0" eb="2">
      <t>ガイブ</t>
    </rPh>
    <rPh sb="2" eb="4">
      <t>イタク</t>
    </rPh>
    <phoneticPr fontId="73"/>
  </si>
  <si>
    <t>することがございます。委託会社に対しては、適切な取扱い及び保護を行います。</t>
    <rPh sb="27" eb="28">
      <t>オヨ</t>
    </rPh>
    <phoneticPr fontId="75"/>
  </si>
  <si>
    <t>開示請求等について</t>
    <rPh sb="0" eb="2">
      <t>カイジ</t>
    </rPh>
    <rPh sb="2" eb="4">
      <t>セイキュウ</t>
    </rPh>
    <rPh sb="4" eb="5">
      <t>ナド</t>
    </rPh>
    <phoneticPr fontId="73"/>
  </si>
  <si>
    <t>たします。</t>
    <phoneticPr fontId="73"/>
  </si>
  <si>
    <t>＜相談窓口＞</t>
    <phoneticPr fontId="75"/>
  </si>
  <si>
    <t>一般社団法人環境共創イニシアチブ</t>
    <phoneticPr fontId="75"/>
  </si>
  <si>
    <t>個人情報取扱管理担当</t>
    <phoneticPr fontId="75"/>
  </si>
  <si>
    <t>p-support@sii.or.jp</t>
    <phoneticPr fontId="75"/>
  </si>
  <si>
    <t>上記を同意したうえで署名します。</t>
    <rPh sb="3" eb="5">
      <t>ドウイ</t>
    </rPh>
    <phoneticPr fontId="73"/>
  </si>
  <si>
    <t>←共同申請の場合、左端の「＋」を出現させたうえで出力を行うこと</t>
    <rPh sb="1" eb="3">
      <t>キョウドウ</t>
    </rPh>
    <rPh sb="3" eb="5">
      <t>シンセイ</t>
    </rPh>
    <rPh sb="6" eb="8">
      <t>バアイ</t>
    </rPh>
    <phoneticPr fontId="75"/>
  </si>
  <si>
    <t>一般社団法人環境共創イニシアチブ（以下「SII」といいます。）は執行する令和５年度二酸化炭素排出抑制対策事業費等補助金</t>
    <rPh sb="41" eb="46">
      <t>ニサンカタンソ</t>
    </rPh>
    <rPh sb="46" eb="48">
      <t>ハイシュツ</t>
    </rPh>
    <rPh sb="48" eb="52">
      <t>ヨクセイタイサク</t>
    </rPh>
    <rPh sb="52" eb="56">
      <t>ジギョウヒトウ</t>
    </rPh>
    <rPh sb="56" eb="58">
      <t>ホジョ</t>
    </rPh>
    <phoneticPr fontId="73"/>
  </si>
  <si>
    <t>の実施のため、以下「２．」に記載する情報を本事業の実施期間にわたり取得します。</t>
    <rPh sb="33" eb="35">
      <t>シュトク</t>
    </rPh>
    <phoneticPr fontId="75"/>
  </si>
  <si>
    <t>利用目的</t>
    <rPh sb="0" eb="4">
      <t>リヨウモクテキ</t>
    </rPh>
    <phoneticPr fontId="73"/>
  </si>
  <si>
    <t>SIIは、「２．」で取得した情報を以下の目的で利用する。</t>
    <rPh sb="10" eb="12">
      <t>シュトク</t>
    </rPh>
    <rPh sb="14" eb="16">
      <t>ジョウホウ</t>
    </rPh>
    <rPh sb="17" eb="19">
      <t>イカ</t>
    </rPh>
    <rPh sb="20" eb="22">
      <t>モクテキ</t>
    </rPh>
    <rPh sb="23" eb="25">
      <t>リヨウ</t>
    </rPh>
    <phoneticPr fontId="75"/>
  </si>
  <si>
    <t>(ア)	本事業の審査、管理、事業進捗状況の把握等</t>
    <phoneticPr fontId="75"/>
  </si>
  <si>
    <t>(イ)	ＳＩＩの各種情報案内、アンケート・調査等の実施</t>
    <phoneticPr fontId="75"/>
  </si>
  <si>
    <t>(ウ)	その他、本事業の運営に必要な業務</t>
    <phoneticPr fontId="75"/>
  </si>
  <si>
    <t>これらの取得した情報を、「３．」に記載する範囲・目的で提供することに、申請者は同意するものとします。</t>
    <phoneticPr fontId="73"/>
  </si>
  <si>
    <t>４.</t>
    <phoneticPr fontId="73"/>
  </si>
  <si>
    <t>５.</t>
    <phoneticPr fontId="19"/>
  </si>
  <si>
    <t>６.</t>
    <phoneticPr fontId="19"/>
  </si>
  <si>
    <t>７.</t>
    <phoneticPr fontId="19"/>
  </si>
  <si>
    <t>８.</t>
    <phoneticPr fontId="19"/>
  </si>
  <si>
    <t>９.</t>
    <phoneticPr fontId="19"/>
  </si>
  <si>
    <t>（１）　見積明細により算出</t>
    <rPh sb="4" eb="6">
      <t>ミツモリ</t>
    </rPh>
    <rPh sb="6" eb="8">
      <t>メイサイ</t>
    </rPh>
    <rPh sb="11" eb="12">
      <t>サン</t>
    </rPh>
    <rPh sb="12" eb="13">
      <t>シュツ</t>
    </rPh>
    <phoneticPr fontId="19"/>
  </si>
  <si>
    <t>県</t>
  </si>
  <si>
    <t>市</t>
  </si>
  <si>
    <t>建物名</t>
    <rPh sb="0" eb="3">
      <t>タテモノメイ</t>
    </rPh>
    <phoneticPr fontId="19"/>
  </si>
  <si>
    <t>区</t>
  </si>
  <si>
    <t>都</t>
  </si>
  <si>
    <t>名称</t>
    <rPh sb="0" eb="2">
      <t>メイショウ</t>
    </rPh>
    <phoneticPr fontId="19"/>
  </si>
  <si>
    <t>代表者名等</t>
    <rPh sb="0" eb="5">
      <t>ダイヒョウシャメイトウ</t>
    </rPh>
    <phoneticPr fontId="19"/>
  </si>
  <si>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19"/>
  </si>
  <si>
    <t>BELSラベルによる
住棟のエネルギー消費
削減率表示</t>
    <rPh sb="11" eb="13">
      <t>ジュウトウ</t>
    </rPh>
    <rPh sb="19" eb="21">
      <t>ショウヒ</t>
    </rPh>
    <rPh sb="22" eb="25">
      <t>サクゲンリツ</t>
    </rPh>
    <rPh sb="25" eb="27">
      <t>ヒョウジ</t>
    </rPh>
    <phoneticPr fontId="17"/>
  </si>
  <si>
    <t>定格冷房能力(kW)</t>
    <rPh sb="0" eb="2">
      <t>テイカク</t>
    </rPh>
    <rPh sb="2" eb="4">
      <t>レイボウ</t>
    </rPh>
    <rPh sb="4" eb="6">
      <t>ノウリョク</t>
    </rPh>
    <phoneticPr fontId="75"/>
  </si>
  <si>
    <t>設備費・工事費</t>
    <rPh sb="0" eb="2">
      <t>セツビ</t>
    </rPh>
    <rPh sb="2" eb="3">
      <t>ヒ</t>
    </rPh>
    <rPh sb="4" eb="6">
      <t>コウジ</t>
    </rPh>
    <rPh sb="6" eb="7">
      <t>ヒ</t>
    </rPh>
    <phoneticPr fontId="17"/>
  </si>
  <si>
    <t>PCSの定格出力</t>
    <rPh sb="4" eb="6">
      <t>テイカク</t>
    </rPh>
    <rPh sb="6" eb="8">
      <t>シュツリョク</t>
    </rPh>
    <phoneticPr fontId="19"/>
  </si>
  <si>
    <t>PCSのタイプ</t>
    <phoneticPr fontId="19"/>
  </si>
  <si>
    <t>←その他評価すべき媒体を選択した場合、具体的に記入すること</t>
    <rPh sb="3" eb="4">
      <t>タ</t>
    </rPh>
    <rPh sb="4" eb="6">
      <t>ヒョウカ</t>
    </rPh>
    <rPh sb="9" eb="11">
      <t>バイタイ</t>
    </rPh>
    <rPh sb="12" eb="14">
      <t>センタク</t>
    </rPh>
    <rPh sb="16" eb="18">
      <t>バアイ</t>
    </rPh>
    <rPh sb="19" eb="22">
      <t>グタイテキ</t>
    </rPh>
    <rPh sb="23" eb="25">
      <t>キニュウ</t>
    </rPh>
    <phoneticPr fontId="18"/>
  </si>
  <si>
    <t>基本情報</t>
    <rPh sb="0" eb="2">
      <t>キホン</t>
    </rPh>
    <rPh sb="2" eb="4">
      <t>ジョウホウ</t>
    </rPh>
    <phoneticPr fontId="17"/>
  </si>
  <si>
    <t>申請者名（法人名または氏名）を入力すること</t>
    <rPh sb="0" eb="3">
      <t>シンセイシャ</t>
    </rPh>
    <rPh sb="3" eb="4">
      <t>メイ</t>
    </rPh>
    <rPh sb="5" eb="7">
      <t>ホウジン</t>
    </rPh>
    <rPh sb="7" eb="8">
      <t>メイ</t>
    </rPh>
    <rPh sb="11" eb="13">
      <t>シメイ</t>
    </rPh>
    <rPh sb="15" eb="17">
      <t>ニュウリョク</t>
    </rPh>
    <phoneticPr fontId="17"/>
  </si>
  <si>
    <t>ひらがなで入力すること</t>
    <rPh sb="5" eb="7">
      <t>ニュウリョク</t>
    </rPh>
    <phoneticPr fontId="17"/>
  </si>
  <si>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17"/>
  </si>
  <si>
    <t>7桁半角数字を「-（ハイフン）」なしで入力すること</t>
    <phoneticPr fontId="19"/>
  </si>
  <si>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17"/>
  </si>
  <si>
    <t>塔屋・ルーフバルコニー等を含めたパラペット内側の水平投影面積を入力すること</t>
    <rPh sb="21" eb="23">
      <t>ウチガワ</t>
    </rPh>
    <rPh sb="31" eb="33">
      <t>ニュウリョク</t>
    </rPh>
    <phoneticPr fontId="31"/>
  </si>
  <si>
    <t>水害等の災害対策に対する補助額の加算を受ける場合は
提出すること</t>
    <phoneticPr fontId="19"/>
  </si>
  <si>
    <t>直近１期分の財務諸表・決算短信表（単独決算）等の写し</t>
    <rPh sb="0" eb="2">
      <t>チョッキン</t>
    </rPh>
    <rPh sb="3" eb="4">
      <t>キ</t>
    </rPh>
    <rPh sb="4" eb="5">
      <t>ブン</t>
    </rPh>
    <rPh sb="17" eb="19">
      <t>タンドク</t>
    </rPh>
    <rPh sb="19" eb="21">
      <t>ケッサン</t>
    </rPh>
    <phoneticPr fontId="17"/>
  </si>
  <si>
    <t>←下記別紙１の合計金額が反映されます。</t>
    <rPh sb="1" eb="3">
      <t>カキ</t>
    </rPh>
    <rPh sb="3" eb="5">
      <t>ベッシ</t>
    </rPh>
    <rPh sb="7" eb="11">
      <t>ゴウケイキンガク</t>
    </rPh>
    <rPh sb="12" eb="14">
      <t>ハンエイ</t>
    </rPh>
    <phoneticPr fontId="18"/>
  </si>
  <si>
    <t>洪水によって想定される浸水深</t>
    <rPh sb="0" eb="2">
      <t>コウズイ</t>
    </rPh>
    <rPh sb="6" eb="8">
      <t>ソウテイ</t>
    </rPh>
    <rPh sb="11" eb="14">
      <t>シンスイフカ</t>
    </rPh>
    <phoneticPr fontId="75"/>
  </si>
  <si>
    <t>内水によって想定される浸水深</t>
    <rPh sb="0" eb="2">
      <t>ナイスイ</t>
    </rPh>
    <rPh sb="6" eb="8">
      <t>ソウテイ</t>
    </rPh>
    <rPh sb="11" eb="13">
      <t>シンスイ</t>
    </rPh>
    <rPh sb="13" eb="14">
      <t>フカ</t>
    </rPh>
    <phoneticPr fontId="75"/>
  </si>
  <si>
    <t>最終年度の事業完了日は当該年度の1月19日まで</t>
    <rPh sb="5" eb="7">
      <t>ジギョウ</t>
    </rPh>
    <rPh sb="7" eb="10">
      <t>カンリョウビ</t>
    </rPh>
    <rPh sb="11" eb="15">
      <t>トウガイネンド</t>
    </rPh>
    <phoneticPr fontId="19"/>
  </si>
  <si>
    <t>※1　８．に示すSIIの外部委託先は除きます。</t>
    <phoneticPr fontId="75"/>
  </si>
  <si>
    <t>←別機種の２台目を導入する場合は入力すること</t>
    <rPh sb="1" eb="2">
      <t>ベツ</t>
    </rPh>
    <rPh sb="2" eb="4">
      <t>キシュ</t>
    </rPh>
    <rPh sb="6" eb="8">
      <t>ダイメ</t>
    </rPh>
    <rPh sb="9" eb="11">
      <t>ドウニュウ</t>
    </rPh>
    <rPh sb="13" eb="15">
      <t>バアイ</t>
    </rPh>
    <rPh sb="16" eb="18">
      <t>ニュウリョク</t>
    </rPh>
    <phoneticPr fontId="80"/>
  </si>
  <si>
    <t>２．設置場所</t>
    <rPh sb="2" eb="4">
      <t>セッチ</t>
    </rPh>
    <rPh sb="4" eb="6">
      <t>バショ</t>
    </rPh>
    <phoneticPr fontId="73"/>
  </si>
  <si>
    <t>１戸あたりの台数を入力</t>
    <rPh sb="1" eb="2">
      <t>コ</t>
    </rPh>
    <rPh sb="6" eb="8">
      <t>ダイスウ</t>
    </rPh>
    <rPh sb="9" eb="11">
      <t>ニュウリョク</t>
    </rPh>
    <phoneticPr fontId="75"/>
  </si>
  <si>
    <t>←※設備費＋工事費が申請可能な導入価格以下でないと申請できないので注意すること</t>
    <rPh sb="2" eb="5">
      <t>セツビヒ</t>
    </rPh>
    <rPh sb="6" eb="9">
      <t>コウジヒ</t>
    </rPh>
    <rPh sb="10" eb="14">
      <t>シンセイカノウ</t>
    </rPh>
    <rPh sb="15" eb="17">
      <t>ドウニュウ</t>
    </rPh>
    <phoneticPr fontId="19"/>
  </si>
  <si>
    <t>個人情報の取得と利用について</t>
    <rPh sb="0" eb="4">
      <t>コジンジョウホウ</t>
    </rPh>
    <rPh sb="5" eb="7">
      <t>シュトク</t>
    </rPh>
    <rPh sb="8" eb="10">
      <t>リヨウ</t>
    </rPh>
    <phoneticPr fontId="73"/>
  </si>
  <si>
    <t>　私は、補助金の交付の申請を一般社団法人環境共創イニシアチブ（以下「SII」という。）に提出するに当たって、また、
  補助事業の実施期間内及び完了後においては、下記の事項について同意します。</t>
    <phoneticPr fontId="73"/>
  </si>
  <si>
    <t>(イ)	建設所在地、地域区分、建築区分、工法種別、延床面積等の建築地情報</t>
    <rPh sb="33" eb="34">
      <t>チ</t>
    </rPh>
    <phoneticPr fontId="75"/>
  </si>
  <si>
    <t>(ウ)	ZEH-M種別、外皮平均熱貫流率、導入設備種別等の性能情報</t>
    <rPh sb="29" eb="31">
      <t>セイノウ</t>
    </rPh>
    <phoneticPr fontId="75"/>
  </si>
  <si>
    <t>(エ)	一次エネルギー消費量（基準値、設計値、実績値）、発電量、売電量、買電量等のエネルギー使用情報</t>
    <rPh sb="39" eb="40">
      <t>トウ</t>
    </rPh>
    <phoneticPr fontId="75"/>
  </si>
  <si>
    <t>取得した個人情報は、以下の場合及び「５．」へ記載する提供先を除き、第三者への提供を行いません。提供が必要となる場合</t>
    <rPh sb="15" eb="16">
      <t>オヨ</t>
    </rPh>
    <phoneticPr fontId="73"/>
  </si>
  <si>
    <t>は、事前に提供先と提供目的、提供する項目等を明示し、ご本人に同意いただいたものに限ります。</t>
    <rPh sb="20" eb="21">
      <t>トウ</t>
    </rPh>
    <phoneticPr fontId="73"/>
  </si>
  <si>
    <t>(イ)	人の生命・身体又は財産の保護のために必要がある場合であって、同意を得ることが困難である場合</t>
    <phoneticPr fontId="75"/>
  </si>
  <si>
    <t>切なエネルギー需給構造の構築を図ること、及び住宅・建築物における脱炭素化を支援し、もって２０５０年までのカーボンニュートラル達</t>
    <rPh sb="25" eb="28">
      <t>ケンチクブツ</t>
    </rPh>
    <rPh sb="62" eb="63">
      <t>タチ</t>
    </rPh>
    <phoneticPr fontId="73"/>
  </si>
  <si>
    <t>上で、提供する場合があります。</t>
    <rPh sb="0" eb="1">
      <t>ウエ</t>
    </rPh>
    <phoneticPr fontId="75"/>
  </si>
  <si>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73"/>
  </si>
  <si>
    <t>SIIに保有している個人データ、個人情報の利用目的の通知、個人情報の開示、内容の訂正、追加又は削除、利用の停止、消去及び</t>
    <phoneticPr fontId="73"/>
  </si>
  <si>
    <t>第三者への提供の停止等に誠実に対応いたします。手続きは下記の相談窓口までご連絡ください。請求内容を確認のうえ、対応い</t>
    <phoneticPr fontId="73"/>
  </si>
  <si>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73"/>
  </si>
  <si>
    <t>（別表）本事業における提供先※1、利用目的、提供情報</t>
    <rPh sb="1" eb="3">
      <t>ベッピョウ</t>
    </rPh>
    <phoneticPr fontId="73"/>
  </si>
  <si>
    <t>指定</t>
    <rPh sb="0" eb="2">
      <t>シテイ</t>
    </rPh>
    <phoneticPr fontId="19"/>
  </si>
  <si>
    <t>未取得の場合はその旨と取得時期を説明した紙面を添付すること</t>
    <rPh sb="0" eb="1">
      <t>ミ</t>
    </rPh>
    <rPh sb="1" eb="3">
      <t>シュトク</t>
    </rPh>
    <rPh sb="4" eb="6">
      <t>バアイ</t>
    </rPh>
    <rPh sb="9" eb="10">
      <t>ムネ</t>
    </rPh>
    <rPh sb="11" eb="13">
      <t>シュトク</t>
    </rPh>
    <rPh sb="13" eb="15">
      <t>ジキ</t>
    </rPh>
    <rPh sb="16" eb="18">
      <t>セツメイ</t>
    </rPh>
    <rPh sb="20" eb="22">
      <t>シメン</t>
    </rPh>
    <rPh sb="23" eb="25">
      <t>テンプ</t>
    </rPh>
    <phoneticPr fontId="17"/>
  </si>
  <si>
    <t>・定額単価表を用いない設備を導入する場合は
  設備ごとに機器表/仕様書またはカタログ等を添付すること
・設備工事ごとに編集しカラー印刷すること
（例）空調設備・機器表・設備設置図</t>
    <rPh sb="45" eb="47">
      <t>テンプ</t>
    </rPh>
    <phoneticPr fontId="19"/>
  </si>
  <si>
    <t>ＭＥＭＳを導入する場合は見積明細書と併せて提出すること</t>
    <rPh sb="5" eb="7">
      <t>ドウニュウ</t>
    </rPh>
    <rPh sb="9" eb="11">
      <t>バアイ</t>
    </rPh>
    <rPh sb="12" eb="14">
      <t>ミツモリ</t>
    </rPh>
    <rPh sb="14" eb="16">
      <t>メイサイ</t>
    </rPh>
    <rPh sb="16" eb="17">
      <t>ショ</t>
    </rPh>
    <rPh sb="18" eb="19">
      <t>アワ</t>
    </rPh>
    <rPh sb="21" eb="23">
      <t>テイシュツ</t>
    </rPh>
    <phoneticPr fontId="19"/>
  </si>
  <si>
    <t>専有部又は共用部に導入する場合は提出すること
共用部に導入する場合は見積明細書も提出すること</t>
    <rPh sb="0" eb="3">
      <t>センユウブ</t>
    </rPh>
    <rPh sb="3" eb="4">
      <t>マタ</t>
    </rPh>
    <rPh sb="5" eb="8">
      <t>キョウヨウブ</t>
    </rPh>
    <rPh sb="23" eb="26">
      <t>キョウヨウブ</t>
    </rPh>
    <rPh sb="27" eb="29">
      <t>ドウニュウ</t>
    </rPh>
    <rPh sb="31" eb="33">
      <t>バアイ</t>
    </rPh>
    <rPh sb="34" eb="36">
      <t>ミツモリ</t>
    </rPh>
    <rPh sb="36" eb="39">
      <t>メイサイショ</t>
    </rPh>
    <rPh sb="40" eb="42">
      <t>テイシュツ</t>
    </rPh>
    <phoneticPr fontId="19"/>
  </si>
  <si>
    <t>直近１期分を提出すること　
※共同申請の場合は全申請者分
（個人事業主の場合は確定申告書類の写し）</t>
    <rPh sb="0" eb="2">
      <t>チョッキン</t>
    </rPh>
    <rPh sb="3" eb="4">
      <t>キ</t>
    </rPh>
    <rPh sb="4" eb="5">
      <t>ブン</t>
    </rPh>
    <rPh sb="6" eb="8">
      <t>テイシュツ</t>
    </rPh>
    <rPh sb="15" eb="17">
      <t>キョウドウ</t>
    </rPh>
    <rPh sb="17" eb="19">
      <t>シンセイ</t>
    </rPh>
    <rPh sb="20" eb="22">
      <t>バアイ</t>
    </rPh>
    <rPh sb="23" eb="24">
      <t>ゼン</t>
    </rPh>
    <rPh sb="24" eb="27">
      <t>シンセイシャ</t>
    </rPh>
    <rPh sb="27" eb="28">
      <t>ブン</t>
    </rPh>
    <rPh sb="30" eb="32">
      <t>コジン</t>
    </rPh>
    <rPh sb="32" eb="35">
      <t>ジギョウヌシ</t>
    </rPh>
    <rPh sb="36" eb="38">
      <t>バアイ</t>
    </rPh>
    <rPh sb="39" eb="41">
      <t>カクテイ</t>
    </rPh>
    <rPh sb="41" eb="43">
      <t>シンコク</t>
    </rPh>
    <rPh sb="43" eb="45">
      <t>ショルイ</t>
    </rPh>
    <rPh sb="46" eb="47">
      <t>ウツ</t>
    </rPh>
    <phoneticPr fontId="75"/>
  </si>
  <si>
    <r>
      <rPr>
        <sz val="14"/>
        <color rgb="FFFF0000"/>
        <rFont val="Yu Gothic UI"/>
        <family val="3"/>
        <charset val="128"/>
      </rPr>
      <t>・押印不要</t>
    </r>
    <r>
      <rPr>
        <sz val="14"/>
        <color rgb="FF000000"/>
        <rFont val="Yu Gothic UI"/>
        <family val="3"/>
        <charset val="128"/>
      </rPr>
      <t xml:space="preserve">
・共同申請の場合は、全申請者分記載すること</t>
    </r>
    <rPh sb="1" eb="3">
      <t>オウイン</t>
    </rPh>
    <rPh sb="3" eb="5">
      <t>フヨウ</t>
    </rPh>
    <rPh sb="21" eb="23">
      <t>キサイ</t>
    </rPh>
    <phoneticPr fontId="75"/>
  </si>
  <si>
    <r>
      <t xml:space="preserve">・共同申請の場合は、全申請者分記載すること
</t>
    </r>
    <r>
      <rPr>
        <sz val="14"/>
        <color rgb="FFFF0000"/>
        <rFont val="Yu Gothic UI"/>
        <family val="3"/>
        <charset val="128"/>
      </rPr>
      <t>・申請者の押印不要</t>
    </r>
    <rPh sb="1" eb="3">
      <t>キョウドウ</t>
    </rPh>
    <rPh sb="3" eb="5">
      <t>シンセイ</t>
    </rPh>
    <rPh sb="6" eb="8">
      <t>バアイ</t>
    </rPh>
    <rPh sb="10" eb="11">
      <t>ゼン</t>
    </rPh>
    <rPh sb="11" eb="14">
      <t>シンセイシャ</t>
    </rPh>
    <rPh sb="14" eb="15">
      <t>ブン</t>
    </rPh>
    <rPh sb="15" eb="17">
      <t>キサイ</t>
    </rPh>
    <rPh sb="23" eb="25">
      <t>シンセイ</t>
    </rPh>
    <rPh sb="25" eb="26">
      <t>シャ</t>
    </rPh>
    <phoneticPr fontId="17"/>
  </si>
  <si>
    <t>様式第１</t>
    <rPh sb="0" eb="2">
      <t>ヨウシキ</t>
    </rPh>
    <rPh sb="2" eb="3">
      <t>ダイ</t>
    </rPh>
    <phoneticPr fontId="17"/>
  </si>
  <si>
    <t>役職</t>
    <rPh sb="0" eb="2">
      <t>ヤクショク</t>
    </rPh>
    <phoneticPr fontId="19"/>
  </si>
  <si>
    <t>氏名</t>
    <rPh sb="0" eb="2">
      <t>シメイ</t>
    </rPh>
    <phoneticPr fontId="19"/>
  </si>
  <si>
    <t>一般社団法人　環境共創イニシアチブ</t>
    <phoneticPr fontId="73"/>
  </si>
  <si>
    <t>代表理事　　村上　孝　　殿</t>
    <rPh sb="0" eb="1">
      <t>ダイ</t>
    </rPh>
    <rPh sb="1" eb="2">
      <t>ヒョウ</t>
    </rPh>
    <rPh sb="2" eb="3">
      <t>リ</t>
    </rPh>
    <rPh sb="3" eb="4">
      <t>コト</t>
    </rPh>
    <rPh sb="6" eb="8">
      <t>ムラカミ</t>
    </rPh>
    <rPh sb="9" eb="10">
      <t>タカシ</t>
    </rPh>
    <rPh sb="12" eb="13">
      <t>ドノ</t>
    </rPh>
    <phoneticPr fontId="73"/>
  </si>
  <si>
    <t>　私は、補助金の交付の申請を一般社団法人環境共創イニシアチブ（以下「SII」という。）に提出するに当たって、また、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73"/>
  </si>
  <si>
    <t>交付申請</t>
    <rPh sb="0" eb="2">
      <t>コウフ</t>
    </rPh>
    <rPh sb="2" eb="4">
      <t>シンセイ</t>
    </rPh>
    <phoneticPr fontId="73"/>
  </si>
  <si>
    <t>本事業の交付規程及び公募要領の内容を全て承知の上で、申請者の役割及び要件等について確認し、了承している。</t>
    <rPh sb="26" eb="28">
      <t>シンセイ</t>
    </rPh>
    <rPh sb="28" eb="29">
      <t>シャ</t>
    </rPh>
    <phoneticPr fontId="73"/>
  </si>
  <si>
    <t>暴力団排除</t>
    <rPh sb="0" eb="3">
      <t>ボウリョクダン</t>
    </rPh>
    <rPh sb="3" eb="5">
      <t>ハイジョ</t>
    </rPh>
    <phoneticPr fontId="73"/>
  </si>
  <si>
    <t>交付決定前の事業着手の禁止</t>
    <rPh sb="0" eb="2">
      <t>コウフ</t>
    </rPh>
    <rPh sb="2" eb="4">
      <t>ケッテイ</t>
    </rPh>
    <rPh sb="4" eb="5">
      <t>マエ</t>
    </rPh>
    <rPh sb="6" eb="8">
      <t>ジギョウ</t>
    </rPh>
    <rPh sb="8" eb="10">
      <t>チャクシュ</t>
    </rPh>
    <rPh sb="11" eb="13">
      <t>キンシ</t>
    </rPh>
    <phoneticPr fontId="73"/>
  </si>
  <si>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73"/>
  </si>
  <si>
    <t>重複申請の禁止</t>
    <rPh sb="0" eb="2">
      <t>ジュウフク</t>
    </rPh>
    <rPh sb="2" eb="4">
      <t>シンセイ</t>
    </rPh>
    <rPh sb="5" eb="7">
      <t>キンシ</t>
    </rPh>
    <phoneticPr fontId="73"/>
  </si>
  <si>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3"/>
  </si>
  <si>
    <t>申請の無効</t>
    <rPh sb="0" eb="2">
      <t>シンセイ</t>
    </rPh>
    <rPh sb="3" eb="5">
      <t>ムコウ</t>
    </rPh>
    <phoneticPr fontId="73"/>
  </si>
  <si>
    <t>申請書及び添付書類一式について責任をもち、虚偽、不正の記入が一切ないことを確認している。</t>
    <phoneticPr fontId="73"/>
  </si>
  <si>
    <t>万が一、違反する行為が発生した場合の罰則等を理解し、了承している。</t>
    <phoneticPr fontId="73"/>
  </si>
  <si>
    <t>個人情報の利用</t>
    <rPh sb="5" eb="7">
      <t>リヨウ</t>
    </rPh>
    <phoneticPr fontId="73"/>
  </si>
  <si>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3"/>
  </si>
  <si>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73"/>
  </si>
  <si>
    <t>ための調査・分析、SIIが作成するパンフレット・事例集、国が行うその他調査業務等に利用されることがあり、</t>
    <phoneticPr fontId="73"/>
  </si>
  <si>
    <t>その場合、国が指定する外部機関に個人情報等が提供されることに同意している。</t>
    <rPh sb="20" eb="21">
      <t>ナド</t>
    </rPh>
    <phoneticPr fontId="73"/>
  </si>
  <si>
    <t>また、本情報が同一の設備等に対し、国から他の補助金を受けていないかを調査するために利用されることに同意している。</t>
    <rPh sb="3" eb="4">
      <t>ホン</t>
    </rPh>
    <rPh sb="4" eb="6">
      <t>ジョウホウ</t>
    </rPh>
    <rPh sb="49" eb="51">
      <t>ドウイ</t>
    </rPh>
    <phoneticPr fontId="73"/>
  </si>
  <si>
    <t>申請内容の変更及び取下げ</t>
    <rPh sb="0" eb="2">
      <t>シンセイ</t>
    </rPh>
    <rPh sb="2" eb="4">
      <t>ナイヨウ</t>
    </rPh>
    <rPh sb="5" eb="7">
      <t>ヘンコウ</t>
    </rPh>
    <rPh sb="7" eb="8">
      <t>オヨ</t>
    </rPh>
    <rPh sb="9" eb="11">
      <t>トリサ</t>
    </rPh>
    <phoneticPr fontId="73"/>
  </si>
  <si>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3"/>
  </si>
  <si>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73"/>
  </si>
  <si>
    <t>現地調査等の協力</t>
    <rPh sb="0" eb="2">
      <t>ゲンチ</t>
    </rPh>
    <rPh sb="2" eb="4">
      <t>チョウサ</t>
    </rPh>
    <rPh sb="4" eb="5">
      <t>トウ</t>
    </rPh>
    <rPh sb="6" eb="8">
      <t>キョウリョク</t>
    </rPh>
    <phoneticPr fontId="73"/>
  </si>
  <si>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3"/>
  </si>
  <si>
    <t>事業の不履行等</t>
    <rPh sb="0" eb="2">
      <t>ジギョウ</t>
    </rPh>
    <rPh sb="3" eb="6">
      <t>フリコウ</t>
    </rPh>
    <rPh sb="6" eb="7">
      <t>トウ</t>
    </rPh>
    <phoneticPr fontId="73"/>
  </si>
  <si>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73"/>
  </si>
  <si>
    <t>判断した場合は、当該申請者の申請及び登録を無効とすることができることを理解し、了承している。</t>
    <rPh sb="35" eb="37">
      <t>リカイ</t>
    </rPh>
    <rPh sb="39" eb="41">
      <t>リョウショウ</t>
    </rPh>
    <phoneticPr fontId="73"/>
  </si>
  <si>
    <t>10.</t>
    <phoneticPr fontId="73"/>
  </si>
  <si>
    <t>免責</t>
    <rPh sb="0" eb="2">
      <t>メンセキ</t>
    </rPh>
    <phoneticPr fontId="73"/>
  </si>
  <si>
    <t>SIIは、ＺＥＨデベロッパー、補助事業者（補助事業を行おうとするもの）、申請実務協力者、その他の者との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73"/>
  </si>
  <si>
    <t>間に生じるトラブルや損害について、一切の関与・責任を負わないことを理解し、了承している。</t>
    <rPh sb="26" eb="27">
      <t>オ</t>
    </rPh>
    <rPh sb="33" eb="35">
      <t>リカイ</t>
    </rPh>
    <rPh sb="37" eb="39">
      <t>リョウショウ</t>
    </rPh>
    <phoneticPr fontId="73"/>
  </si>
  <si>
    <t>11.</t>
    <phoneticPr fontId="73"/>
  </si>
  <si>
    <t>事業の内容変更、終了</t>
    <rPh sb="0" eb="2">
      <t>ジギョウ</t>
    </rPh>
    <rPh sb="3" eb="5">
      <t>ナイヨウ</t>
    </rPh>
    <rPh sb="5" eb="7">
      <t>ヘンコウ</t>
    </rPh>
    <rPh sb="8" eb="10">
      <t>シュウリョウ</t>
    </rPh>
    <phoneticPr fontId="73"/>
  </si>
  <si>
    <t>SIIは、国との協議に基づき、本事業を終了、又はその制度内容の変更を行うことができることを承知している。</t>
    <rPh sb="31" eb="33">
      <t>ヘンコウ</t>
    </rPh>
    <rPh sb="34" eb="35">
      <t>オコナ</t>
    </rPh>
    <rPh sb="45" eb="47">
      <t>ショウチ</t>
    </rPh>
    <phoneticPr fontId="73"/>
  </si>
  <si>
    <t>12.</t>
    <phoneticPr fontId="75"/>
  </si>
  <si>
    <t>複数年度事業について</t>
    <rPh sb="0" eb="4">
      <t>フクスウネンド</t>
    </rPh>
    <rPh sb="4" eb="6">
      <t>ジギョウ</t>
    </rPh>
    <phoneticPr fontId="73"/>
  </si>
  <si>
    <t>本年度の交付決定は、翌年度以降の交付決定を保証するものではないことを了承している。翌年度以後において公募予算額を</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rPh sb="50" eb="52">
      <t>コウボ</t>
    </rPh>
    <rPh sb="52" eb="55">
      <t>ヨサンガク</t>
    </rPh>
    <phoneticPr fontId="73"/>
  </si>
  <si>
    <t>超える申請があった場合等には、補助金額が減額される（状況によっては交付決定されない）場合がある。その場合でも、</t>
    <rPh sb="0" eb="1">
      <t>コ</t>
    </rPh>
    <rPh sb="3" eb="5">
      <t>シンセイ</t>
    </rPh>
    <rPh sb="9" eb="11">
      <t>バアイ</t>
    </rPh>
    <phoneticPr fontId="73"/>
  </si>
  <si>
    <t>原則、竣工まで事業を継続すること、及び、途中で事業を中止した場合には、原則として既に交付した補助金の返還が必要と</t>
    <phoneticPr fontId="75"/>
  </si>
  <si>
    <t>なる場合があることを了承している。</t>
  </si>
  <si>
    <t>上記を誓約し、申請内容に間違いがないことを確認した上で署名します。</t>
    <rPh sb="3" eb="5">
      <t>セイヤク</t>
    </rPh>
    <phoneticPr fontId="73"/>
  </si>
  <si>
    <t>申請者1</t>
    <rPh sb="0" eb="3">
      <t>シンセイシャ</t>
    </rPh>
    <phoneticPr fontId="73"/>
  </si>
  <si>
    <t>名称</t>
    <rPh sb="0" eb="2">
      <t>メイショウ</t>
    </rPh>
    <phoneticPr fontId="86"/>
  </si>
  <si>
    <t>代表者等名</t>
    <phoneticPr fontId="86"/>
  </si>
  <si>
    <t>役職</t>
    <rPh sb="0" eb="2">
      <t>ヤクショク</t>
    </rPh>
    <phoneticPr fontId="75"/>
  </si>
  <si>
    <t>氏名</t>
    <rPh sb="0" eb="2">
      <t>シメイ</t>
    </rPh>
    <phoneticPr fontId="75"/>
  </si>
  <si>
    <t>申請者2</t>
    <rPh sb="0" eb="3">
      <t>シンセイシャ</t>
    </rPh>
    <phoneticPr fontId="73"/>
  </si>
  <si>
    <t>←共同申請の場合、左端の「＋」を出現させたうえで出力を行うこと</t>
    <phoneticPr fontId="75"/>
  </si>
  <si>
    <t>申請者3</t>
    <rPh sb="0" eb="3">
      <t>シンセイシャ</t>
    </rPh>
    <phoneticPr fontId="73"/>
  </si>
  <si>
    <t>申請者4</t>
    <rPh sb="0" eb="3">
      <t>シンセイシャ</t>
    </rPh>
    <phoneticPr fontId="73"/>
  </si>
  <si>
    <t>本年度 交付申請時</t>
    <rPh sb="0" eb="3">
      <t>ホンネンド</t>
    </rPh>
    <rPh sb="1" eb="3">
      <t>ネンド</t>
    </rPh>
    <rPh sb="4" eb="6">
      <t>コウフ</t>
    </rPh>
    <rPh sb="6" eb="8">
      <t>シンセイ</t>
    </rPh>
    <rPh sb="8" eb="9">
      <t>ジ</t>
    </rPh>
    <phoneticPr fontId="73"/>
  </si>
  <si>
    <t>本シートに無い情報は、各種申請様式に直接入力すること。</t>
    <phoneticPr fontId="19"/>
  </si>
  <si>
    <t>◆金額に係る項目を入力する際は「単価」、「補助事業に要する経費」の数量、「補助対象経費」の数量を入力する。他の欄には数式が入っているので注意すること。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3" eb="54">
      <t>ホカ</t>
    </rPh>
    <rPh sb="55" eb="56">
      <t>ラン</t>
    </rPh>
    <rPh sb="58" eb="60">
      <t>スウシキ</t>
    </rPh>
    <rPh sb="61" eb="62">
      <t>ハイ</t>
    </rPh>
    <rPh sb="68" eb="70">
      <t>チュウイ</t>
    </rPh>
    <phoneticPr fontId="73"/>
  </si>
  <si>
    <t>戸あたり50万円の上限額を超えています。上限額との差額が「０円」になるように、各年度から調整（入力箇所はピンクのセル）してください。
←</t>
    <rPh sb="0" eb="1">
      <t>コ</t>
    </rPh>
    <rPh sb="6" eb="8">
      <t>マンエン</t>
    </rPh>
    <rPh sb="9" eb="12">
      <t>ジョウゲンガク</t>
    </rPh>
    <rPh sb="13" eb="14">
      <t>コ</t>
    </rPh>
    <rPh sb="20" eb="23">
      <t>ジョウゲンガク</t>
    </rPh>
    <rPh sb="25" eb="27">
      <t>サガク</t>
    </rPh>
    <rPh sb="30" eb="31">
      <t>エン</t>
    </rPh>
    <rPh sb="39" eb="42">
      <t>カクネンド</t>
    </rPh>
    <rPh sb="44" eb="46">
      <t>チョウセイ</t>
    </rPh>
    <rPh sb="47" eb="49">
      <t>ニュウリョク</t>
    </rPh>
    <rPh sb="49" eb="51">
      <t>カショ</t>
    </rPh>
    <phoneticPr fontId="18"/>
  </si>
  <si>
    <t>補助対象経費</t>
    <phoneticPr fontId="19"/>
  </si>
  <si>
    <t>備考</t>
    <rPh sb="0" eb="2">
      <t>ビコウ</t>
    </rPh>
    <phoneticPr fontId="19"/>
  </si>
  <si>
    <t>金額</t>
    <rPh sb="0" eb="2">
      <t>キンガク</t>
    </rPh>
    <phoneticPr fontId="19"/>
  </si>
  <si>
    <t>合計</t>
    <rPh sb="0" eb="2">
      <t>ゴウケイ</t>
    </rPh>
    <phoneticPr fontId="19"/>
  </si>
  <si>
    <t>補助事業名</t>
    <rPh sb="0" eb="5">
      <t>ホジョジギョウメイ</t>
    </rPh>
    <phoneticPr fontId="19"/>
  </si>
  <si>
    <t>支店名</t>
    <rPh sb="0" eb="3">
      <t>シテンメイ</t>
    </rPh>
    <phoneticPr fontId="17"/>
  </si>
  <si>
    <t>担当者名</t>
    <rPh sb="0" eb="4">
      <t>タントウシャメイ</t>
    </rPh>
    <phoneticPr fontId="17"/>
  </si>
  <si>
    <t>電話番号</t>
    <rPh sb="0" eb="4">
      <t>デンワバンゴウ</t>
    </rPh>
    <phoneticPr fontId="17"/>
  </si>
  <si>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5"/>
  </si>
  <si>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5"/>
  </si>
  <si>
    <t>令和５年度
二酸化炭素排出抑制対策事業費等補助金
（集合住宅の省ＣＯ２化促進事業）</t>
    <phoneticPr fontId="18"/>
  </si>
  <si>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17"/>
  </si>
  <si>
    <r>
      <t xml:space="preserve">定率または定額
</t>
    </r>
    <r>
      <rPr>
        <sz val="11"/>
        <rFont val="ＭＳ 明朝"/>
        <family val="1"/>
        <charset val="128"/>
      </rPr>
      <t>（それぞれの補助金算出額に
1,000円未満の端数が
生じた場合はこれを
切り捨て）</t>
    </r>
    <phoneticPr fontId="18"/>
  </si>
  <si>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19"/>
  </si>
  <si>
    <t>３．補助対象経費の算出</t>
    <rPh sb="2" eb="4">
      <t>ホジョ</t>
    </rPh>
    <rPh sb="4" eb="6">
      <t>タイショウ</t>
    </rPh>
    <rPh sb="6" eb="8">
      <t>ケイヒ</t>
    </rPh>
    <rPh sb="9" eb="11">
      <t>サンシュツ</t>
    </rPh>
    <phoneticPr fontId="73"/>
  </si>
  <si>
    <t>（２）　１kWhあたりの補助対象経費の上限</t>
    <rPh sb="12" eb="14">
      <t>ホジョ</t>
    </rPh>
    <rPh sb="14" eb="16">
      <t>タイショウ</t>
    </rPh>
    <rPh sb="16" eb="18">
      <t>ケイヒ</t>
    </rPh>
    <rPh sb="19" eb="21">
      <t>ジョウゲン</t>
    </rPh>
    <phoneticPr fontId="19"/>
  </si>
  <si>
    <t>（３）　蓄電システム（共用部）補助対象経費</t>
    <rPh sb="4" eb="6">
      <t>チクデン</t>
    </rPh>
    <rPh sb="11" eb="14">
      <t>キョウヨウブ</t>
    </rPh>
    <rPh sb="15" eb="17">
      <t>ホジョ</t>
    </rPh>
    <rPh sb="17" eb="19">
      <t>タイショウ</t>
    </rPh>
    <rPh sb="19" eb="21">
      <t>ケイヒ</t>
    </rPh>
    <phoneticPr fontId="19"/>
  </si>
  <si>
    <t>◆見積明細</t>
    <rPh sb="1" eb="3">
      <t>ミツ</t>
    </rPh>
    <rPh sb="3" eb="5">
      <t>メイサイ</t>
    </rPh>
    <phoneticPr fontId="19"/>
  </si>
  <si>
    <t>←消費税を除いた金額を入力</t>
    <phoneticPr fontId="19"/>
  </si>
  <si>
    <t>補助事業に要する
経費</t>
    <rPh sb="0" eb="2">
      <t>ホジョ</t>
    </rPh>
    <rPh sb="2" eb="4">
      <t>ジギョウ</t>
    </rPh>
    <rPh sb="5" eb="6">
      <t>ヨウ</t>
    </rPh>
    <rPh sb="9" eb="11">
      <t>ケイヒ</t>
    </rPh>
    <phoneticPr fontId="73"/>
  </si>
  <si>
    <t>←※設備費、工事費の導入価格を入力すること（消費税を除いた金額を入力）</t>
    <rPh sb="2" eb="5">
      <t>セツビヒ</t>
    </rPh>
    <rPh sb="6" eb="9">
      <t>コウジヒ</t>
    </rPh>
    <rPh sb="10" eb="14">
      <t>ドウニュウカカク</t>
    </rPh>
    <rPh sb="15" eb="17">
      <t>ニュウリョク</t>
    </rPh>
    <phoneticPr fontId="19"/>
  </si>
  <si>
    <t>（１）　導入価格（見積明細により算出）</t>
    <rPh sb="4" eb="6">
      <t>ドウニュウ</t>
    </rPh>
    <rPh sb="6" eb="8">
      <t>カカク</t>
    </rPh>
    <rPh sb="9" eb="11">
      <t>ミツモリ</t>
    </rPh>
    <rPh sb="11" eb="13">
      <t>メイサイ</t>
    </rPh>
    <rPh sb="16" eb="18">
      <t>サンシュツ</t>
    </rPh>
    <phoneticPr fontId="19"/>
  </si>
  <si>
    <t>◆小計・合計・集計欄の数式に影響が出るため行を追加する場合には、項目の先頭や最後ではなく、中程で行の追加をすること。</t>
    <phoneticPr fontId="19"/>
  </si>
  <si>
    <t>←数式が入っているので触らないこと</t>
    <rPh sb="1" eb="3">
      <t>スウシキ</t>
    </rPh>
    <rPh sb="4" eb="5">
      <t>ハイ</t>
    </rPh>
    <rPh sb="11" eb="12">
      <t>サワ</t>
    </rPh>
    <phoneticPr fontId="80"/>
  </si>
  <si>
    <t>別紙１　補助事業に要する経費、補助対象経費及び補助金の額並びに区分ごとの配分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23" eb="26">
      <t>ホジョキン</t>
    </rPh>
    <rPh sb="27" eb="28">
      <t>ガク</t>
    </rPh>
    <rPh sb="28" eb="29">
      <t>ナラ</t>
    </rPh>
    <rPh sb="31" eb="33">
      <t>クブン</t>
    </rPh>
    <rPh sb="36" eb="38">
      <t>ハイブン</t>
    </rPh>
    <phoneticPr fontId="17"/>
  </si>
  <si>
    <t>◆青字の下線があるシート名をクリックすると、該当ページに遷移</t>
    <rPh sb="1" eb="3">
      <t>アオジ</t>
    </rPh>
    <rPh sb="4" eb="6">
      <t>カセン</t>
    </rPh>
    <rPh sb="12" eb="13">
      <t>メイ</t>
    </rPh>
    <rPh sb="22" eb="24">
      <t>ガイトウ</t>
    </rPh>
    <rPh sb="28" eb="30">
      <t>センイ</t>
    </rPh>
    <phoneticPr fontId="73"/>
  </si>
  <si>
    <t>個人情報の取得と利用について</t>
    <rPh sb="0" eb="4">
      <t>コジンジョウホウ</t>
    </rPh>
    <rPh sb="5" eb="7">
      <t>シュトク</t>
    </rPh>
    <rPh sb="8" eb="10">
      <t>リヨウ</t>
    </rPh>
    <phoneticPr fontId="19"/>
  </si>
  <si>
    <t>令和5年度　高層ＺＥＨ－Ｍ支援事業　　交付申請書情報入力シート</t>
    <rPh sb="0" eb="2">
      <t>レイワ</t>
    </rPh>
    <rPh sb="3" eb="5">
      <t>ネンド</t>
    </rPh>
    <rPh sb="6" eb="7">
      <t>コウ</t>
    </rPh>
    <rPh sb="13" eb="15">
      <t>シエン</t>
    </rPh>
    <rPh sb="15" eb="17">
      <t>ジギョウ</t>
    </rPh>
    <rPh sb="19" eb="21">
      <t>コウフ</t>
    </rPh>
    <rPh sb="21" eb="24">
      <t>シンセイショ</t>
    </rPh>
    <rPh sb="24" eb="26">
      <t>ジョウホウ</t>
    </rPh>
    <rPh sb="26" eb="28">
      <t>ニュウリョク</t>
    </rPh>
    <phoneticPr fontId="18"/>
  </si>
  <si>
    <t>高層ＺＥＨ－Ｍ支援事業</t>
    <rPh sb="0" eb="1">
      <t>コウ</t>
    </rPh>
    <rPh sb="7" eb="9">
      <t>シエン</t>
    </rPh>
    <rPh sb="9" eb="11">
      <t>ジギョウ</t>
    </rPh>
    <phoneticPr fontId="17"/>
  </si>
  <si>
    <t>単年度事業：2024年1月19日まで
複数年度事業：2024年1月26日まで</t>
    <rPh sb="0" eb="3">
      <t>タンネンド</t>
    </rPh>
    <rPh sb="3" eb="5">
      <t>ジギョウ</t>
    </rPh>
    <rPh sb="19" eb="25">
      <t>フクスウネンドジギョウ</t>
    </rPh>
    <rPh sb="30" eb="31">
      <t>ネン</t>
    </rPh>
    <rPh sb="32" eb="33">
      <t>ガツ</t>
    </rPh>
    <rPh sb="35" eb="36">
      <t>ニチ</t>
    </rPh>
    <phoneticPr fontId="19"/>
  </si>
  <si>
    <t>単年度事業：事業完了日から30日以内または2024年1月26日のいずれか早い日まで
複数年度事業：事業完了日から30日以内または2024年2月2日のいずれか早い日まで</t>
    <rPh sb="0" eb="5">
      <t>タンネンドジギョウ</t>
    </rPh>
    <rPh sb="6" eb="8">
      <t>ジギョウ</t>
    </rPh>
    <rPh sb="8" eb="11">
      <t>カンリョウビ</t>
    </rPh>
    <rPh sb="15" eb="16">
      <t>ニチ</t>
    </rPh>
    <rPh sb="16" eb="18">
      <t>イナイ</t>
    </rPh>
    <rPh sb="42" eb="48">
      <t>フクスウネンドジギョウ</t>
    </rPh>
    <phoneticPr fontId="19"/>
  </si>
  <si>
    <t>令和５年度　高層ＺＥＨ－Ｍ支援事業</t>
    <rPh sb="6" eb="7">
      <t>コウ</t>
    </rPh>
    <phoneticPr fontId="18"/>
  </si>
  <si>
    <t>高層ＺＥＨ－Ｍ支援事業</t>
    <rPh sb="0" eb="1">
      <t>コウ</t>
    </rPh>
    <phoneticPr fontId="18"/>
  </si>
  <si>
    <t>（４）他の補助金に関する事項</t>
    <phoneticPr fontId="19"/>
  </si>
  <si>
    <t>（５）COOL CHOICE賛同登録</t>
    <phoneticPr fontId="19"/>
  </si>
  <si>
    <t>建築物木材利用促進協定について（公募要領Ｐ１２⑧を参照）</t>
    <rPh sb="0" eb="3">
      <t>ケンチクブツ</t>
    </rPh>
    <rPh sb="3" eb="5">
      <t>モクザイ</t>
    </rPh>
    <rPh sb="5" eb="7">
      <t>リヨウ</t>
    </rPh>
    <rPh sb="7" eb="9">
      <t>ソクシン</t>
    </rPh>
    <rPh sb="9" eb="11">
      <t>キョウテイ</t>
    </rPh>
    <rPh sb="16" eb="20">
      <t>コウボヨウリョウ</t>
    </rPh>
    <rPh sb="25" eb="27">
      <t>サンショウ</t>
    </rPh>
    <phoneticPr fontId="18"/>
  </si>
  <si>
    <t>建築物木材利用促進協定を締結し、協定対象区域内に協定の構想に沿った内容・条件の木材を補助対象建築物に
使用している。</t>
    <phoneticPr fontId="19"/>
  </si>
  <si>
    <t>高層ＺＥＨ－Ｍ支援事業</t>
    <rPh sb="0" eb="1">
      <t>コウ</t>
    </rPh>
    <phoneticPr fontId="19"/>
  </si>
  <si>
    <t>高層ＺＥＨ－Ｍ支援事業</t>
    <rPh sb="0" eb="1">
      <t>コウ</t>
    </rPh>
    <phoneticPr fontId="18"/>
  </si>
  <si>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sz val="14"/>
        <color rgb="FFFFFF00"/>
        <rFont val="HGｺﾞｼｯｸM"/>
        <family val="1"/>
        <charset val="128"/>
      </rPr>
      <t>、</t>
    </r>
    <r>
      <rPr>
        <sz val="14"/>
        <color rgb="FFFFFF00"/>
        <rFont val="Segoe UI Symbol"/>
        <family val="1"/>
      </rPr>
      <t>❾</t>
    </r>
    <r>
      <rPr>
        <b/>
        <sz val="14"/>
        <color rgb="FFFFFF00"/>
        <rFont val="HGｺﾞｼｯｸM"/>
        <family val="3"/>
        <charset val="128"/>
      </rPr>
      <t>も必須のため、白色だが入力を忘れないこと。</t>
    </r>
    <rPh sb="2" eb="4">
      <t>ガイトウ</t>
    </rPh>
    <rPh sb="6" eb="7">
      <t>モノ</t>
    </rPh>
    <rPh sb="14" eb="16">
      <t>ヒッス</t>
    </rPh>
    <rPh sb="20" eb="22">
      <t>シロイロ</t>
    </rPh>
    <rPh sb="24" eb="26">
      <t>ニュウリョク</t>
    </rPh>
    <rPh sb="27" eb="28">
      <t>ワス</t>
    </rPh>
    <phoneticPr fontId="18"/>
  </si>
  <si>
    <t>戸あたり５０万円の補助額の上限</t>
    <rPh sb="0" eb="1">
      <t>コ</t>
    </rPh>
    <rPh sb="6" eb="8">
      <t>マンエン</t>
    </rPh>
    <rPh sb="9" eb="12">
      <t>ホジョガク</t>
    </rPh>
    <rPh sb="13" eb="15">
      <t>ジョウゲン</t>
    </rPh>
    <phoneticPr fontId="19"/>
  </si>
  <si>
    <t>←公募要領Ｐ１３「補助金額の上限」②のとおり、</t>
    <phoneticPr fontId="18"/>
  </si>
  <si>
    <t>←公募要領Ｐ１３「補助金額の上限」①のとおり、３億円／年とする</t>
    <phoneticPr fontId="18"/>
  </si>
  <si>
    <t>←「戸あたり５０万円の補助額の上限」を超えた場合に調整額を入力してください。</t>
    <rPh sb="2" eb="3">
      <t>コ</t>
    </rPh>
    <rPh sb="8" eb="10">
      <t>マンエン</t>
    </rPh>
    <rPh sb="11" eb="13">
      <t>ホジョ</t>
    </rPh>
    <rPh sb="13" eb="14">
      <t>ガク</t>
    </rPh>
    <rPh sb="15" eb="17">
      <t>ジョウゲン</t>
    </rPh>
    <rPh sb="19" eb="20">
      <t>コ</t>
    </rPh>
    <rPh sb="22" eb="24">
      <t>バアイ</t>
    </rPh>
    <rPh sb="25" eb="27">
      <t>チョウセイ</t>
    </rPh>
    <rPh sb="27" eb="28">
      <t>ガク</t>
    </rPh>
    <rPh sb="29" eb="31">
      <t>ニュウリョク</t>
    </rPh>
    <phoneticPr fontId="18"/>
  </si>
  <si>
    <t>戸あたり５０万円の補助額の上限との差額</t>
    <rPh sb="0" eb="1">
      <t>ト</t>
    </rPh>
    <rPh sb="6" eb="7">
      <t>マン</t>
    </rPh>
    <rPh sb="7" eb="8">
      <t>エン</t>
    </rPh>
    <rPh sb="9" eb="11">
      <t>ホジョ</t>
    </rPh>
    <rPh sb="11" eb="12">
      <t>ガク</t>
    </rPh>
    <rPh sb="13" eb="15">
      <t>ジョウゲン</t>
    </rPh>
    <rPh sb="17" eb="19">
      <t>サガク</t>
    </rPh>
    <phoneticPr fontId="18"/>
  </si>
  <si>
    <t>高層ＺＥＨ－Ｍ支援事業</t>
    <rPh sb="0" eb="1">
      <t>コウ</t>
    </rPh>
    <phoneticPr fontId="19"/>
  </si>
  <si>
    <t>　数量に”０”を入力すること</t>
    <phoneticPr fontId="19"/>
  </si>
  <si>
    <r>
      <t>ＢＥＬＳ取得に係る費用（住戸</t>
    </r>
    <r>
      <rPr>
        <sz val="13"/>
        <rFont val="ＭＳ Ｐ明朝"/>
        <family val="1"/>
        <charset val="128"/>
      </rPr>
      <t>BELS取得費用を含む</t>
    </r>
    <r>
      <rPr>
        <sz val="14"/>
        <rFont val="ＭＳ Ｐ明朝"/>
        <family val="1"/>
        <charset val="128"/>
      </rPr>
      <t>）</t>
    </r>
    <rPh sb="4" eb="6">
      <t>シュトク</t>
    </rPh>
    <rPh sb="12" eb="14">
      <t>ジュウコ</t>
    </rPh>
    <rPh sb="18" eb="20">
      <t>シュトク</t>
    </rPh>
    <rPh sb="20" eb="22">
      <t>ヒヨウ</t>
    </rPh>
    <rPh sb="23" eb="24">
      <t>フク</t>
    </rPh>
    <phoneticPr fontId="17"/>
  </si>
  <si>
    <r>
      <t>ＢＥＬＳ取得に係る費用（住戸</t>
    </r>
    <r>
      <rPr>
        <sz val="13"/>
        <rFont val="ＭＳ Ｐ明朝"/>
        <family val="1"/>
        <charset val="128"/>
      </rPr>
      <t>BELS取得費用を含む</t>
    </r>
    <r>
      <rPr>
        <sz val="14"/>
        <rFont val="ＭＳ Ｐ明朝"/>
        <family val="1"/>
        <charset val="128"/>
      </rPr>
      <t>）</t>
    </r>
    <rPh sb="12" eb="14">
      <t>ジュウコ</t>
    </rPh>
    <rPh sb="18" eb="20">
      <t>シュトク</t>
    </rPh>
    <rPh sb="20" eb="22">
      <t>ヒヨウ</t>
    </rPh>
    <rPh sb="23" eb="24">
      <t>フク</t>
    </rPh>
    <phoneticPr fontId="17"/>
  </si>
  <si>
    <t>◆公募要領Ｐ３７共用部の定額単価表を基に入力すること</t>
    <rPh sb="1" eb="5">
      <t>コウボヨウリョウ</t>
    </rPh>
    <rPh sb="8" eb="11">
      <t>キョウヨウブ</t>
    </rPh>
    <rPh sb="12" eb="17">
      <t>テイガクタンカヒョウ</t>
    </rPh>
    <rPh sb="18" eb="19">
      <t>モト</t>
    </rPh>
    <rPh sb="20" eb="22">
      <t>ニュウリョク</t>
    </rPh>
    <phoneticPr fontId="19"/>
  </si>
  <si>
    <t>事業年度　２年目</t>
    <rPh sb="0" eb="2">
      <t>ジギョウ</t>
    </rPh>
    <rPh sb="2" eb="4">
      <t>ネンド</t>
    </rPh>
    <rPh sb="6" eb="8">
      <t>ネンメ</t>
    </rPh>
    <phoneticPr fontId="19"/>
  </si>
  <si>
    <t>事業年度　１年目</t>
    <rPh sb="0" eb="2">
      <t>ジギョウ</t>
    </rPh>
    <rPh sb="2" eb="4">
      <t>ネンド</t>
    </rPh>
    <rPh sb="6" eb="8">
      <t>ネンメ</t>
    </rPh>
    <phoneticPr fontId="19"/>
  </si>
  <si>
    <t>事業年度　３年目</t>
    <rPh sb="0" eb="2">
      <t>ジギョウ</t>
    </rPh>
    <rPh sb="2" eb="4">
      <t>ネンド</t>
    </rPh>
    <rPh sb="6" eb="8">
      <t>ネンメ</t>
    </rPh>
    <phoneticPr fontId="19"/>
  </si>
  <si>
    <t>事業年度　４年目</t>
    <rPh sb="0" eb="2">
      <t>ジギョウ</t>
    </rPh>
    <rPh sb="2" eb="4">
      <t>ネンド</t>
    </rPh>
    <rPh sb="6" eb="8">
      <t>ネンメ</t>
    </rPh>
    <phoneticPr fontId="19"/>
  </si>
  <si>
    <t>高層ZEH-M支援事業</t>
    <rPh sb="0" eb="1">
      <t>コウ</t>
    </rPh>
    <phoneticPr fontId="19"/>
  </si>
  <si>
    <t>高層ZEH-M支援事業</t>
    <rPh sb="0" eb="1">
      <t>コウ</t>
    </rPh>
    <phoneticPr fontId="19"/>
  </si>
  <si>
    <t xml:space="preserve">   但し、補助金額が０円より大きくなるようにしてください。</t>
    <rPh sb="15" eb="16">
      <t>オオ</t>
    </rPh>
    <phoneticPr fontId="19"/>
  </si>
  <si>
    <t>←「ＢＥＬＳ取得に係る費用」を補助対象としない場合、</t>
    <rPh sb="6" eb="8">
      <t>シュトク</t>
    </rPh>
    <rPh sb="9" eb="10">
      <t>カカワ</t>
    </rPh>
    <rPh sb="11" eb="13">
      <t>ヒヨウ</t>
    </rPh>
    <rPh sb="15" eb="17">
      <t>ホジョ</t>
    </rPh>
    <rPh sb="17" eb="19">
      <t>タイショウ</t>
    </rPh>
    <rPh sb="23" eb="25">
      <t>バアイ</t>
    </rPh>
    <phoneticPr fontId="18"/>
  </si>
  <si>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18"/>
  </si>
  <si>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</si>
  <si>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</si>
  <si>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t>３．補助事業概要図</t>
    <rPh sb="2" eb="9">
      <t>ホジョジギョウガイヨウズ</t>
    </rPh>
    <phoneticPr fontId="19"/>
  </si>
  <si>
    <t>４．住戸情報入力</t>
    <rPh sb="2" eb="4">
      <t>ジュウコ</t>
    </rPh>
    <rPh sb="4" eb="6">
      <t>ジョウホウ</t>
    </rPh>
    <rPh sb="6" eb="8">
      <t>ニュウリョク</t>
    </rPh>
    <phoneticPr fontId="73"/>
  </si>
  <si>
    <t>５．補助対象経費総括表（まとめ）</t>
    <rPh sb="2" eb="4">
      <t>ホジョ</t>
    </rPh>
    <rPh sb="4" eb="6">
      <t>タイショウ</t>
    </rPh>
    <rPh sb="6" eb="8">
      <t>ケイヒ</t>
    </rPh>
    <rPh sb="8" eb="11">
      <t>ソウカツヒョウ</t>
    </rPh>
    <phoneticPr fontId="18"/>
  </si>
  <si>
    <t>６-１．補助対象経費総括表</t>
    <rPh sb="4" eb="6">
      <t>ホジョ</t>
    </rPh>
    <rPh sb="6" eb="8">
      <t>タイショウ</t>
    </rPh>
    <rPh sb="8" eb="10">
      <t>ケイヒ</t>
    </rPh>
    <rPh sb="10" eb="13">
      <t>ソウカツヒョウ</t>
    </rPh>
    <phoneticPr fontId="18"/>
  </si>
  <si>
    <t>６-２．補助対象経費総括表</t>
    <rPh sb="4" eb="6">
      <t>ホジョ</t>
    </rPh>
    <rPh sb="6" eb="8">
      <t>タイショウ</t>
    </rPh>
    <rPh sb="8" eb="10">
      <t>ケイヒ</t>
    </rPh>
    <rPh sb="10" eb="13">
      <t>ソウカツヒョウ</t>
    </rPh>
    <phoneticPr fontId="18"/>
  </si>
  <si>
    <t>６-３．補助対象経費総括表</t>
    <rPh sb="4" eb="6">
      <t>ホジョ</t>
    </rPh>
    <rPh sb="6" eb="8">
      <t>タイショウ</t>
    </rPh>
    <rPh sb="8" eb="10">
      <t>ケイヒ</t>
    </rPh>
    <rPh sb="10" eb="13">
      <t>ソウカツヒョウ</t>
    </rPh>
    <phoneticPr fontId="18"/>
  </si>
  <si>
    <t>６-４．補助対象経費総括表</t>
    <rPh sb="4" eb="6">
      <t>ホジョ</t>
    </rPh>
    <rPh sb="6" eb="8">
      <t>タイショウ</t>
    </rPh>
    <rPh sb="8" eb="10">
      <t>ケイヒ</t>
    </rPh>
    <rPh sb="10" eb="13">
      <t>ソウカツヒョウ</t>
    </rPh>
    <phoneticPr fontId="18"/>
  </si>
  <si>
    <t>７-１.共用部定額単価算出シート</t>
    <rPh sb="4" eb="7">
      <t>キョウヨウブ</t>
    </rPh>
    <rPh sb="7" eb="9">
      <t>テイガク</t>
    </rPh>
    <rPh sb="9" eb="11">
      <t>タンカ</t>
    </rPh>
    <rPh sb="11" eb="13">
      <t>サンシュツ</t>
    </rPh>
    <phoneticPr fontId="75"/>
  </si>
  <si>
    <t>７-２.共用部定額単価算出シート</t>
    <rPh sb="4" eb="7">
      <t>キョウヨウブ</t>
    </rPh>
    <rPh sb="7" eb="9">
      <t>テイガク</t>
    </rPh>
    <rPh sb="9" eb="11">
      <t>タンカ</t>
    </rPh>
    <rPh sb="11" eb="13">
      <t>サンシュツ</t>
    </rPh>
    <phoneticPr fontId="75"/>
  </si>
  <si>
    <t>７-３.共用部定額単価算出シート</t>
    <rPh sb="4" eb="7">
      <t>キョウヨウブ</t>
    </rPh>
    <rPh sb="7" eb="9">
      <t>テイガク</t>
    </rPh>
    <rPh sb="9" eb="11">
      <t>タンカ</t>
    </rPh>
    <rPh sb="11" eb="13">
      <t>サンシュツ</t>
    </rPh>
    <phoneticPr fontId="75"/>
  </si>
  <si>
    <t>７-４.共用部定額単価算出シート</t>
    <rPh sb="4" eb="7">
      <t>キョウヨウブ</t>
    </rPh>
    <rPh sb="7" eb="9">
      <t>テイガク</t>
    </rPh>
    <rPh sb="9" eb="11">
      <t>タンカ</t>
    </rPh>
    <rPh sb="11" eb="13">
      <t>サンシュツ</t>
    </rPh>
    <phoneticPr fontId="75"/>
  </si>
  <si>
    <t>８．共用部空調設備費用算出シート（マルチエアコン・パッケージエアコン用）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5"/>
  </si>
  <si>
    <t>９-１．費用明細書　（共用部）</t>
    <rPh sb="4" eb="6">
      <t>ヒヨウ</t>
    </rPh>
    <rPh sb="6" eb="9">
      <t>メイサイショ</t>
    </rPh>
    <rPh sb="11" eb="13">
      <t>キョウヨウ</t>
    </rPh>
    <rPh sb="13" eb="14">
      <t>ブ</t>
    </rPh>
    <phoneticPr fontId="75"/>
  </si>
  <si>
    <t>９-２．費用明細書　（共用部）</t>
    <rPh sb="4" eb="6">
      <t>ヒヨウ</t>
    </rPh>
    <rPh sb="6" eb="9">
      <t>メイサイショ</t>
    </rPh>
    <rPh sb="11" eb="13">
      <t>キョウヨウ</t>
    </rPh>
    <rPh sb="13" eb="14">
      <t>ブ</t>
    </rPh>
    <phoneticPr fontId="75"/>
  </si>
  <si>
    <t>９-３．費用明細書　（共用部）</t>
    <rPh sb="4" eb="6">
      <t>ヒヨウ</t>
    </rPh>
    <rPh sb="6" eb="9">
      <t>メイサイショ</t>
    </rPh>
    <rPh sb="11" eb="13">
      <t>キョウヨウ</t>
    </rPh>
    <rPh sb="13" eb="14">
      <t>ブ</t>
    </rPh>
    <phoneticPr fontId="75"/>
  </si>
  <si>
    <t>９-４．費用明細書　（共用部）</t>
    <rPh sb="4" eb="6">
      <t>ヒヨウ</t>
    </rPh>
    <rPh sb="6" eb="9">
      <t>メイサイショ</t>
    </rPh>
    <rPh sb="11" eb="13">
      <t>キョウヨウ</t>
    </rPh>
    <rPh sb="13" eb="14">
      <t>ブ</t>
    </rPh>
    <phoneticPr fontId="75"/>
  </si>
  <si>
    <t>１０-１．蓄電システム　補助対象経費算出シート（専有部）</t>
    <rPh sb="24" eb="27">
      <t>センユウブ</t>
    </rPh>
    <phoneticPr fontId="75"/>
  </si>
  <si>
    <t>１０－２．蓄電システム　補助対象経費算出シート（共用部）</t>
    <rPh sb="24" eb="27">
      <t>キョウヨウブ</t>
    </rPh>
    <phoneticPr fontId="75"/>
  </si>
  <si>
    <t>１１．MEMS　補助対象経費算出シート</t>
    <rPh sb="10" eb="12">
      <t>タイショウ</t>
    </rPh>
    <rPh sb="12" eb="14">
      <t>ケイヒ</t>
    </rPh>
    <phoneticPr fontId="75"/>
  </si>
  <si>
    <t>１２.パネルラジエーター設備費用算出シート</t>
    <rPh sb="12" eb="14">
      <t>セツビ</t>
    </rPh>
    <rPh sb="14" eb="16">
      <t>ヒヨウ</t>
    </rPh>
    <rPh sb="16" eb="18">
      <t>サンシュツ</t>
    </rPh>
    <phoneticPr fontId="75"/>
  </si>
  <si>
    <t>１３．水害等の災害時の電源確保に配慮した蓄電システム導入計画の詳細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73"/>
  </si>
  <si>
    <t>「４.住戸情報入力」から自動転記（検算すること）</t>
    <rPh sb="5" eb="7">
      <t>ジョウホウ</t>
    </rPh>
    <rPh sb="7" eb="9">
      <t>ニュウリョク</t>
    </rPh>
    <rPh sb="12" eb="14">
      <t>ジドウ</t>
    </rPh>
    <rPh sb="14" eb="16">
      <t>テンキ</t>
    </rPh>
    <rPh sb="17" eb="19">
      <t>ケンザン</t>
    </rPh>
    <phoneticPr fontId="17"/>
  </si>
  <si>
    <t>４．住戸情報入力</t>
    <rPh sb="2" eb="4">
      <t>ジュウコ</t>
    </rPh>
    <rPh sb="4" eb="6">
      <t>ジョウホウ</t>
    </rPh>
    <rPh sb="6" eb="8">
      <t>ニュウリョク</t>
    </rPh>
    <phoneticPr fontId="19"/>
  </si>
  <si>
    <t>５．補助対象経費総括表（まとめ）</t>
    <rPh sb="2" eb="4">
      <t>ホジョ</t>
    </rPh>
    <rPh sb="4" eb="6">
      <t>タイショウ</t>
    </rPh>
    <rPh sb="6" eb="8">
      <t>ケイヒ</t>
    </rPh>
    <rPh sb="8" eb="11">
      <t>ソウカツヒョウ</t>
    </rPh>
    <phoneticPr fontId="17"/>
  </si>
  <si>
    <t>６-１～４．補助対象経費総括表（１年目）（２年目）（３年目）（４年目）</t>
    <phoneticPr fontId="19"/>
  </si>
  <si>
    <t>７-１～４．共用部定額単価算出シート</t>
    <phoneticPr fontId="19"/>
  </si>
  <si>
    <t>８．共用部空調設備費用算出シート</t>
    <phoneticPr fontId="19"/>
  </si>
  <si>
    <t>９-１～４．費用明細書（共用部）</t>
    <rPh sb="6" eb="8">
      <t>ヒヨウ</t>
    </rPh>
    <rPh sb="8" eb="10">
      <t>メイサイ</t>
    </rPh>
    <rPh sb="10" eb="11">
      <t>ショ</t>
    </rPh>
    <phoneticPr fontId="19"/>
  </si>
  <si>
    <t>１１．ＭＥＭＳ補助対象経費算出シート</t>
    <rPh sb="7" eb="13">
      <t>ホジョタイショウケイヒ</t>
    </rPh>
    <rPh sb="13" eb="15">
      <t>サンシュツ</t>
    </rPh>
    <phoneticPr fontId="19"/>
  </si>
  <si>
    <t>１２．パネルラジエーター設備費用算出シート</t>
    <phoneticPr fontId="19"/>
  </si>
  <si>
    <t>１３．水害等の災害時の電源確保に配慮した蓄電システム導入計画</t>
    <rPh sb="3" eb="6">
      <t>スイガイトウ</t>
    </rPh>
    <rPh sb="7" eb="10">
      <t>サイガイジ</t>
    </rPh>
    <rPh sb="11" eb="15">
      <t>デンゲンカクホ</t>
    </rPh>
    <rPh sb="16" eb="18">
      <t>ハイリョ</t>
    </rPh>
    <rPh sb="20" eb="22">
      <t>チクデン</t>
    </rPh>
    <rPh sb="26" eb="30">
      <t>ドウニュウケイカク</t>
    </rPh>
    <phoneticPr fontId="19"/>
  </si>
  <si>
    <t>１４．工程表</t>
    <rPh sb="5" eb="6">
      <t>ヒョウ</t>
    </rPh>
    <phoneticPr fontId="19"/>
  </si>
  <si>
    <t>・定額単価積み上げ方式を用いない設備を導入する場合は
  「９．費用明細書（共用部）」と併せて必ず提出すること</t>
    <rPh sb="1" eb="3">
      <t>テイガク</t>
    </rPh>
    <rPh sb="3" eb="5">
      <t>タンカ</t>
    </rPh>
    <rPh sb="5" eb="6">
      <t>ツ</t>
    </rPh>
    <rPh sb="7" eb="8">
      <t>ア</t>
    </rPh>
    <rPh sb="9" eb="11">
      <t>ホウシキ</t>
    </rPh>
    <rPh sb="12" eb="13">
      <t>モチ</t>
    </rPh>
    <rPh sb="16" eb="18">
      <t>セツビ</t>
    </rPh>
    <rPh sb="19" eb="21">
      <t>ドウニュウ</t>
    </rPh>
    <rPh sb="23" eb="25">
      <t>バアイ</t>
    </rPh>
    <rPh sb="32" eb="34">
      <t>ヒヨウ</t>
    </rPh>
    <rPh sb="34" eb="37">
      <t>メイサイショ</t>
    </rPh>
    <rPh sb="38" eb="41">
      <t>キョウヨウブ</t>
    </rPh>
    <rPh sb="44" eb="45">
      <t>アワ</t>
    </rPh>
    <rPh sb="47" eb="48">
      <t>カナラ</t>
    </rPh>
    <rPh sb="49" eb="51">
      <t>テイシュツ</t>
    </rPh>
    <phoneticPr fontId="17"/>
  </si>
  <si>
    <t>⑧商業登記簿等</t>
    <rPh sb="1" eb="3">
      <t>ショウギョウ</t>
    </rPh>
    <rPh sb="3" eb="6">
      <t>トウキボ</t>
    </rPh>
    <rPh sb="6" eb="7">
      <t>トウ</t>
    </rPh>
    <phoneticPr fontId="17"/>
  </si>
  <si>
    <t>⑨個人情報の取得と利用について</t>
    <rPh sb="1" eb="5">
      <t>コジンジョウホウ</t>
    </rPh>
    <rPh sb="6" eb="8">
      <t>シュトク</t>
    </rPh>
    <rPh sb="9" eb="11">
      <t>リヨウ</t>
    </rPh>
    <phoneticPr fontId="19"/>
  </si>
  <si>
    <t>⑩その他</t>
    <phoneticPr fontId="19"/>
  </si>
  <si>
    <t>⑪データ提出</t>
    <rPh sb="4" eb="6">
      <t>テイシュツ</t>
    </rPh>
    <phoneticPr fontId="17"/>
  </si>
  <si>
    <t>⑨の金額を「４．住戸情報入力」シートの蓄電システムの補助対象経費の欄に記入すること</t>
    <phoneticPr fontId="19"/>
  </si>
  <si>
    <t>⑤の金額を「7．共用部定額単価算出シート」の導入する年度の「４）共用部定額単価算出表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9"/>
  </si>
  <si>
    <t>③の金額を「７．共用部定額単価算出シート」の導入する年度の「４）共用部定額単価算出表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9"/>
  </si>
  <si>
    <t>（集合住宅の省CO2化促進事業）のうち高層ZEH-M（ゼッチ・マンション）支援事業、以下「本事業」といいます。</t>
    <rPh sb="1" eb="3">
      <t>シュウゴウ</t>
    </rPh>
    <rPh sb="2" eb="3">
      <t>ゴウ</t>
    </rPh>
    <rPh sb="3" eb="5">
      <t>ジュウタク</t>
    </rPh>
    <rPh sb="6" eb="7">
      <t>ショウ</t>
    </rPh>
    <rPh sb="10" eb="11">
      <t>カ</t>
    </rPh>
    <rPh sb="11" eb="15">
      <t>ソクシンジギョウ</t>
    </rPh>
    <rPh sb="19" eb="21">
      <t>コウソウ</t>
    </rPh>
    <rPh sb="37" eb="41">
      <t>シエンジギョウ</t>
    </rPh>
    <rPh sb="42" eb="44">
      <t>イカ</t>
    </rPh>
    <rPh sb="45" eb="48">
      <t>ホンジギョウ</t>
    </rPh>
    <phoneticPr fontId="73"/>
  </si>
  <si>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17"/>
  </si>
  <si>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17"/>
  </si>
  <si>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17"/>
  </si>
  <si>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5"/>
  </si>
  <si>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5"/>
  </si>
  <si>
    <t>エネルギー
計測表示装置</t>
    <rPh sb="6" eb="8">
      <t>ケイソク</t>
    </rPh>
    <rPh sb="8" eb="10">
      <t>ヒョウジ</t>
    </rPh>
    <rPh sb="10" eb="12">
      <t>ソウチ</t>
    </rPh>
    <phoneticPr fontId="75"/>
  </si>
  <si>
    <t>温水床暖房（専用熱源機）</t>
    <rPh sb="0" eb="2">
      <t>オンスイ</t>
    </rPh>
    <rPh sb="2" eb="3">
      <t>ユカ</t>
    </rPh>
    <rPh sb="3" eb="5">
      <t>ダンボウ</t>
    </rPh>
    <rPh sb="6" eb="8">
      <t>センヨウ</t>
    </rPh>
    <rPh sb="8" eb="10">
      <t>ネツゲン</t>
    </rPh>
    <rPh sb="10" eb="11">
      <t>キ</t>
    </rPh>
    <phoneticPr fontId="18"/>
  </si>
  <si>
    <t>エネルギー計測表示装置</t>
    <rPh sb="7" eb="9">
      <t>ヒョウジ</t>
    </rPh>
    <phoneticPr fontId="18"/>
  </si>
  <si>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18"/>
  </si>
  <si>
    <t>5．他の補助金に関する事項</t>
    <rPh sb="2" eb="3">
      <t>ホカ</t>
    </rPh>
    <rPh sb="4" eb="7">
      <t>ホジョキン</t>
    </rPh>
    <rPh sb="8" eb="9">
      <t>カン</t>
    </rPh>
    <rPh sb="11" eb="13">
      <t>ジコウ</t>
    </rPh>
    <phoneticPr fontId="18"/>
  </si>
  <si>
    <t>6．資金調達計画</t>
    <rPh sb="2" eb="4">
      <t>シキン</t>
    </rPh>
    <rPh sb="4" eb="6">
      <t>チョウタツ</t>
    </rPh>
    <rPh sb="6" eb="8">
      <t>ケイカク</t>
    </rPh>
    <phoneticPr fontId="18"/>
  </si>
  <si>
    <t>7．事業に係る設計者等情報</t>
    <phoneticPr fontId="18"/>
  </si>
  <si>
    <t>8．屋上利用状況（資料提出不要）</t>
    <rPh sb="2" eb="4">
      <t>オクジョウ</t>
    </rPh>
    <rPh sb="4" eb="8">
      <t>リヨウジョウキョウ</t>
    </rPh>
    <rPh sb="9" eb="15">
      <t>シリョウテイシュツフヨウ</t>
    </rPh>
    <phoneticPr fontId="18"/>
  </si>
  <si>
    <t>他の補助金への申請有無をプルダウンより選択すること</t>
    <rPh sb="0" eb="1">
      <t>ホカ</t>
    </rPh>
    <rPh sb="2" eb="5">
      <t>ホジョキン</t>
    </rPh>
    <rPh sb="7" eb="9">
      <t>シンセイ</t>
    </rPh>
    <rPh sb="9" eb="11">
      <t>ウム</t>
    </rPh>
    <rPh sb="19" eb="21">
      <t>センタク</t>
    </rPh>
    <phoneticPr fontId="17"/>
  </si>
  <si>
    <t>１０-１～２．蓄電システム補助対象経費算出シート（専有部、共用部）</t>
    <rPh sb="7" eb="9">
      <t>チクデン</t>
    </rPh>
    <rPh sb="13" eb="19">
      <t>ホジョタイショウケイヒ</t>
    </rPh>
    <rPh sb="19" eb="21">
      <t>サンシュツ</t>
    </rPh>
    <rPh sb="25" eb="28">
      <t>センユウブ</t>
    </rPh>
    <rPh sb="29" eb="32">
      <t>キョウヨウブ</t>
    </rPh>
    <phoneticPr fontId="17"/>
  </si>
  <si>
    <t>E-MAIL</t>
    <phoneticPr fontId="18"/>
  </si>
  <si>
    <t>←５.補助対象経費総括表（まとめ）から反映されています。</t>
    <rPh sb="3" eb="9">
      <t>ホジョタイショウケイヒ</t>
    </rPh>
    <rPh sb="9" eb="12">
      <t>ソウカツヒョウ</t>
    </rPh>
    <rPh sb="19" eb="21">
      <t>ハンエイ</t>
    </rPh>
    <phoneticPr fontId="18"/>
  </si>
  <si>
    <r>
      <rPr>
        <b/>
        <sz val="14"/>
        <color rgb="FFFFFF00"/>
        <rFont val="HGｺﾞｼｯｸM"/>
        <family val="3"/>
        <charset val="128"/>
      </rPr>
      <t>◆補助対象設備を赤でマーキング。複数年度事業は、</t>
    </r>
    <r>
      <rPr>
        <b/>
        <sz val="14"/>
        <color rgb="FFFF0000"/>
        <rFont val="HGｺﾞｼｯｸM"/>
        <family val="3"/>
        <charset val="128"/>
      </rPr>
      <t>1年目：赤</t>
    </r>
    <r>
      <rPr>
        <b/>
        <sz val="14"/>
        <color rgb="FFFFFF00"/>
        <rFont val="HGｺﾞｼｯｸM"/>
        <family val="3"/>
        <charset val="128"/>
      </rPr>
      <t>、</t>
    </r>
    <r>
      <rPr>
        <b/>
        <sz val="14"/>
        <color rgb="FF0070C0"/>
        <rFont val="HGｺﾞｼｯｸM"/>
        <family val="3"/>
        <charset val="128"/>
      </rPr>
      <t>2年目：青</t>
    </r>
    <r>
      <rPr>
        <b/>
        <sz val="14"/>
        <color rgb="FFFFFF00"/>
        <rFont val="HGｺﾞｼｯｸM"/>
        <family val="3"/>
        <charset val="128"/>
      </rPr>
      <t>、</t>
    </r>
    <r>
      <rPr>
        <b/>
        <sz val="14"/>
        <color rgb="FF00B050"/>
        <rFont val="HGｺﾞｼｯｸM"/>
        <family val="3"/>
        <charset val="128"/>
      </rPr>
      <t>3年目：緑</t>
    </r>
    <r>
      <rPr>
        <b/>
        <sz val="14"/>
        <color rgb="FFFFFF00"/>
        <rFont val="HGｺﾞｼｯｸM"/>
        <family val="3"/>
        <charset val="128"/>
      </rPr>
      <t>、</t>
    </r>
    <r>
      <rPr>
        <b/>
        <sz val="14"/>
        <color rgb="FFFFC000"/>
        <rFont val="HGｺﾞｼｯｸM"/>
        <family val="3"/>
        <charset val="128"/>
      </rPr>
      <t>４年目：オレンジ</t>
    </r>
    <r>
      <rPr>
        <b/>
        <sz val="14"/>
        <color rgb="FFFFFF00"/>
        <rFont val="HGｺﾞｼｯｸM"/>
        <family val="3"/>
        <charset val="128"/>
      </rPr>
      <t xml:space="preserve"> に色分けする</t>
    </r>
    <rPh sb="43" eb="45">
      <t>ネンメ</t>
    </rPh>
    <phoneticPr fontId="17"/>
  </si>
  <si>
    <t>１３桁（国税庁｜法人番号公表サイト参照）</t>
    <rPh sb="2" eb="3">
      <t>ケタ</t>
    </rPh>
    <rPh sb="4" eb="7">
      <t>コクゼイチョウ</t>
    </rPh>
    <rPh sb="8" eb="10">
      <t>ホウジン</t>
    </rPh>
    <rPh sb="10" eb="12">
      <t>バンゴウ</t>
    </rPh>
    <rPh sb="12" eb="14">
      <t>コウヒョウ</t>
    </rPh>
    <rPh sb="17" eb="19">
      <t>サンショウ</t>
    </rPh>
    <phoneticPr fontId="17"/>
  </si>
  <si>
    <r>
      <t xml:space="preserve">  調整後の補助金の額</t>
    </r>
    <r>
      <rPr>
        <sz val="12"/>
        <color theme="1"/>
        <rFont val="ＭＳ 明朝"/>
        <family val="1"/>
        <charset val="128"/>
      </rPr>
      <t>(補助金算出額の合計に1,000円未満の端数が生じた場合はこれを切り捨て)</t>
    </r>
    <rPh sb="2" eb="4">
      <t>チョウセイ</t>
    </rPh>
    <rPh sb="4" eb="5">
      <t>ゴ</t>
    </rPh>
    <rPh sb="6" eb="8">
      <t>ホジョ</t>
    </rPh>
    <rPh sb="10" eb="11">
      <t>ガク</t>
    </rPh>
    <rPh sb="12" eb="15">
      <t>ホジョキン</t>
    </rPh>
    <rPh sb="15" eb="17">
      <t>サンシュツ</t>
    </rPh>
    <rPh sb="17" eb="18">
      <t>ガク</t>
    </rPh>
    <rPh sb="19" eb="21">
      <t>ゴウケイ</t>
    </rPh>
    <rPh sb="27" eb="28">
      <t>エン</t>
    </rPh>
    <rPh sb="28" eb="30">
      <t>ミマン</t>
    </rPh>
    <rPh sb="31" eb="33">
      <t>ハスウ</t>
    </rPh>
    <rPh sb="34" eb="35">
      <t>ショウ</t>
    </rPh>
    <rPh sb="37" eb="39">
      <t>バアイ</t>
    </rPh>
    <rPh sb="43" eb="44">
      <t>キ</t>
    </rPh>
    <rPh sb="45" eb="46">
      <t>ス</t>
    </rPh>
    <phoneticPr fontId="18"/>
  </si>
  <si>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40" eb="42">
      <t>ネンド</t>
    </rPh>
    <rPh sb="43" eb="44">
      <t>アイダ</t>
    </rPh>
    <rPh sb="45" eb="47">
      <t>ホジョ</t>
    </rPh>
    <rPh sb="47" eb="49">
      <t>タイショウ</t>
    </rPh>
    <rPh sb="49" eb="51">
      <t>ジギョウ</t>
    </rPh>
    <rPh sb="51" eb="53">
      <t>チャクシュ</t>
    </rPh>
    <rPh sb="57" eb="59">
      <t>キカン</t>
    </rPh>
    <rPh sb="64" eb="66">
      <t>チュウイ</t>
    </rPh>
    <phoneticPr fontId="1"/>
  </si>
  <si>
    <t>□</t>
    <phoneticPr fontId="17"/>
  </si>
  <si>
    <t>１４．工程表</t>
    <rPh sb="3" eb="6">
      <t>コウテイヒョウ</t>
    </rPh>
    <phoneticPr fontId="18"/>
  </si>
  <si>
    <t>□</t>
    <phoneticPr fontId="17"/>
  </si>
  <si>
    <t>交付申請書を提出する日（2023年9月1日~9月29日の間）</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</si>
</sst>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quot;年&quot;m&quot;月&quot;;@"/>
    <numFmt numFmtId="202" formatCode="yyyy/mm/dd"/>
    <numFmt numFmtId="203" formatCode="hh&quot;時&quot;mm&quot;分&quot;"/>
    <numFmt numFmtId="204" formatCode="0.0%"/>
    <numFmt numFmtId="205" formatCode="#,##0.0_ "/>
    <numFmt numFmtId="206" formatCode="#,##0.0000;[Red]\-#,##0.0000"/>
    <numFmt numFmtId="207" formatCode="0.00&quot;㎡未満&quot;"/>
    <numFmt numFmtId="208" formatCode="0.00&quot;㎡以上&quot;"/>
    <numFmt numFmtId="209" formatCode="0&quot;㎜未満&quot;"/>
    <numFmt numFmtId="210" formatCode="0&quot;㎜以上&quot;"/>
    <numFmt numFmtId="211" formatCode="&quot;高さ&quot;0&quot;㎜以下&quot;"/>
    <numFmt numFmtId="212" formatCode="&quot;奥行&quot;0&quot;㎜以上&quot;"/>
    <numFmt numFmtId="213" formatCode="0&quot;台&quot;"/>
    <numFmt numFmtId="214" formatCode="#,##0_ "/>
    <numFmt numFmtId="215" formatCode="#,##0&quot;円/kW&quot;"/>
    <numFmt numFmtId="216" formatCode="\+#,##0&quot;円/台&quot;"/>
    <numFmt numFmtId="217" formatCode="#,##0&quot;円/台&quot;"/>
    <numFmt numFmtId="218" formatCode="#,##0_ ;\-#,##0_ "/>
    <numFmt numFmtId="219" formatCode="#,##0_ ;[Red]\-#,##0_ ;0_ "/>
    <numFmt numFmtId="220" formatCode="0_ ;[Red]\-0_ "/>
    <numFmt numFmtId="221" formatCode="#,##0_ ;[Red]\-#,##0_ "/>
    <numFmt numFmtId="222" formatCode="#,##0.0_ ;[Red]\-#,##0.0_ "/>
    <numFmt numFmtId="223" formatCode="#,##0_ ;&quot;▲ &quot;#,##0_ ;0_ "/>
    <numFmt numFmtId="224" formatCode="#,##0_ ;[Red]\-#,##0_ ;&quot;-&quot;_ ;@_ "/>
  </numFmts>
  <fonts count="222">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rgb="FFFFCC99"/>
      <name val="Meiryo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sz val="26"/>
      <color theme="1"/>
      <name val="ＭＳ 明朝"/>
      <family val="1"/>
      <charset val="128"/>
    </font>
    <font>
      <b/>
      <sz val="14"/>
      <color rgb="FFFFFF00"/>
      <name val="ＭＳ 明朝"/>
      <family val="1"/>
      <charset val="128"/>
    </font>
    <font>
      <sz val="48"/>
      <color theme="1"/>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32"/>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sz val="14"/>
      <color theme="0"/>
      <name val="ＭＳ 明朝"/>
      <family val="1"/>
      <charset val="128"/>
    </font>
    <font>
      <b/>
      <u/>
      <sz val="14"/>
      <color theme="0"/>
      <name val="ＭＳ 明朝"/>
      <family val="1"/>
      <charset val="128"/>
    </font>
    <font>
      <b/>
      <sz val="14"/>
      <color rgb="FFA0A0A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sz val="13"/>
      <name val="ＭＳ Ｐゴシック"/>
      <family val="3"/>
      <charset val="128"/>
    </font>
    <font>
      <sz val="10"/>
      <name val="ＭＳ Ｐゴシック"/>
      <family val="3"/>
      <charset val="128"/>
    </font>
    <font>
      <sz val="12"/>
      <name val="ＭＳ Ｐゴシック"/>
      <family val="3"/>
      <charset val="128"/>
    </font>
    <font>
      <sz val="11"/>
      <name val="ＭＳ Ｐ明朝"/>
      <family val="1"/>
      <charset val="128"/>
    </font>
    <font>
      <sz val="10"/>
      <color indexed="8"/>
      <name val="ＭＳ Ｐ明朝"/>
      <family val="1"/>
      <charset val="128"/>
    </font>
    <font>
      <sz val="9"/>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9"/>
      <color theme="1" tint="4.9989318521683403E-2"/>
      <name val="ＭＳ Ｐ明朝"/>
      <family val="1"/>
      <charset val="128"/>
    </font>
    <font>
      <sz val="11"/>
      <name val="HGSｺﾞｼｯｸM"/>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20"/>
      <name val="ＭＳ 明朝"/>
      <family val="1"/>
      <charset val="128"/>
    </font>
    <font>
      <sz val="11"/>
      <name val="ＭＳ 明朝"/>
      <family val="1"/>
      <charset val="128"/>
    </font>
    <font>
      <u/>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trike/>
      <sz val="14"/>
      <name val="Yu Gothic UI"/>
      <family val="3"/>
      <charset val="128"/>
    </font>
    <font>
      <sz val="8.5"/>
      <name val="ＭＳ Ｐ明朝"/>
      <family val="1"/>
      <charset val="128"/>
    </font>
    <font>
      <sz val="12"/>
      <name val="Yu Gothic UI"/>
      <family val="3"/>
      <charset val="128"/>
    </font>
    <font>
      <sz val="14"/>
      <color rgb="FFFFFF00"/>
      <name val="ＭＳ 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11"/>
      <color rgb="FFFFFF00"/>
      <name val="HGSｺﾞｼｯｸM"/>
      <family val="3"/>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u/>
      <sz val="14"/>
      <color rgb="FFFF0000"/>
      <name val="ＭＳ 明朝"/>
      <family val="1"/>
      <charset val="128"/>
    </font>
    <font>
      <b/>
      <sz val="16"/>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sz val="12"/>
      <color theme="1"/>
      <name val="ＭＳ 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u/>
      <sz val="14"/>
      <color theme="10"/>
      <name val="Yu Gothic UI"/>
      <family val="3"/>
      <charset val="128"/>
    </font>
    <font>
      <u/>
      <sz val="14"/>
      <color theme="10"/>
      <name val="Yu Gothic UI"/>
      <family val="2"/>
      <charset val="128"/>
    </font>
    <font>
      <sz val="14"/>
      <color rgb="FFFFFF00"/>
      <name val="HGｺﾞｼｯｸM"/>
      <family val="1"/>
      <charset val="128"/>
    </font>
    <font>
      <b/>
      <sz val="14"/>
      <color theme="1"/>
      <name val="HGｺﾞｼｯｸM"/>
      <family val="3"/>
      <charset val="128"/>
    </font>
    <font>
      <b/>
      <sz val="14"/>
      <color rgb="FFFF0000"/>
      <name val="HGｺﾞｼｯｸM"/>
      <family val="3"/>
      <charset val="128"/>
    </font>
    <font>
      <b/>
      <sz val="14"/>
      <color rgb="FF0070C0"/>
      <name val="HGｺﾞｼｯｸM"/>
      <family val="3"/>
      <charset val="128"/>
    </font>
    <font>
      <b/>
      <sz val="14"/>
      <color rgb="FF00B050"/>
      <name val="HGｺﾞｼｯｸM"/>
      <family val="3"/>
      <charset val="128"/>
    </font>
    <font>
      <b/>
      <sz val="14"/>
      <color rgb="FFFFC000"/>
      <name val="HGｺﾞｼｯｸM"/>
      <family val="3"/>
      <charset val="128"/>
    </font>
  </fonts>
  <fills count="26">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FFCCFF"/>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DEBF7"/>
        <bgColor indexed="64"/>
      </patternFill>
    </fill>
  </fills>
  <borders count="263">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style="thin">
        <color auto="1"/>
      </left>
      <right style="thin">
        <color auto="1"/>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medium">
        <color auto="1"/>
      </left>
      <right/>
      <top/>
      <bottom style="double">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style="thin">
        <color rgb="FF595959"/>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diagonalUp="1">
      <left/>
      <right style="thin">
        <color auto="1"/>
      </right>
      <top style="thin">
        <color auto="1"/>
      </top>
      <bottom/>
      <diagonal style="hair">
        <color theme="0" tint="-0.24994659260841701"/>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s>
  <cellStyleXfs count="1259">
    <xf numFmtId="0" fontId="0" fillId="0" borderId="0">
      <alignment vertical="center"/>
    </xf>
    <xf numFmtId="38" fontId="16" fillId="0" borderId="0" applyFont="0" applyFill="0" applyBorder="0" applyAlignment="0" applyProtection="0">
      <alignment vertical="center"/>
    </xf>
    <xf numFmtId="0" fontId="51" fillId="0" borderId="0"/>
    <xf numFmtId="0" fontId="52" fillId="0" borderId="0">
      <alignment vertical="center"/>
    </xf>
    <xf numFmtId="38" fontId="53" fillId="0" borderId="0" applyFont="0" applyFill="0" applyBorder="0" applyAlignment="0" applyProtection="0">
      <alignment vertical="center"/>
    </xf>
    <xf numFmtId="0" fontId="53" fillId="0" borderId="0">
      <alignment vertical="center"/>
    </xf>
    <xf numFmtId="0" fontId="83" fillId="0" borderId="0">
      <alignment vertical="center"/>
    </xf>
    <xf numFmtId="38" fontId="83" fillId="0" borderId="0" applyFont="0" applyFill="0" applyBorder="0" applyAlignment="0" applyProtection="0">
      <alignment vertical="center"/>
    </xf>
    <xf numFmtId="0" fontId="85" fillId="0" borderId="0">
      <alignment vertical="center"/>
    </xf>
    <xf numFmtId="38" fontId="52" fillId="0" borderId="0" applyFont="0" applyFill="0" applyBorder="0" applyAlignment="0" applyProtection="0">
      <alignment vertical="center"/>
    </xf>
    <xf numFmtId="38" fontId="85" fillId="0" borderId="0" applyFont="0" applyFill="0" applyBorder="0" applyAlignment="0" applyProtection="0">
      <alignment vertical="center"/>
    </xf>
    <xf numFmtId="6" fontId="83" fillId="0" borderId="0" applyFont="0" applyFill="0" applyBorder="0" applyAlignment="0" applyProtection="0">
      <alignment vertical="center"/>
    </xf>
    <xf numFmtId="0" fontId="52" fillId="0" borderId="0">
      <alignment vertical="center"/>
    </xf>
    <xf numFmtId="0" fontId="15" fillId="0" borderId="0">
      <alignment vertical="center"/>
    </xf>
    <xf numFmtId="0" fontId="83" fillId="0" borderId="0">
      <alignment vertical="center"/>
    </xf>
    <xf numFmtId="0" fontId="14" fillId="0" borderId="0">
      <alignment vertical="center"/>
    </xf>
    <xf numFmtId="6" fontId="83" fillId="0" borderId="0" applyFont="0" applyFill="0" applyBorder="0" applyAlignment="0" applyProtection="0">
      <alignment vertical="center"/>
    </xf>
    <xf numFmtId="38" fontId="85" fillId="0" borderId="0" applyFont="0" applyFill="0" applyBorder="0" applyAlignment="0" applyProtection="0">
      <alignment vertical="center"/>
    </xf>
    <xf numFmtId="38" fontId="83" fillId="0" borderId="0" applyFont="0" applyFill="0" applyBorder="0" applyAlignment="0" applyProtection="0">
      <alignment vertical="center"/>
    </xf>
    <xf numFmtId="6" fontId="83" fillId="0" borderId="0" applyFont="0" applyFill="0" applyBorder="0" applyAlignment="0" applyProtection="0">
      <alignment vertical="center"/>
    </xf>
    <xf numFmtId="0" fontId="14" fillId="0" borderId="0">
      <alignment vertical="center"/>
    </xf>
    <xf numFmtId="0" fontId="13" fillId="0" borderId="0">
      <alignment vertical="center"/>
    </xf>
    <xf numFmtId="0" fontId="13" fillId="0" borderId="0">
      <alignment vertical="center"/>
    </xf>
    <xf numFmtId="0" fontId="85" fillId="0" borderId="0">
      <alignment vertical="center"/>
    </xf>
    <xf numFmtId="0" fontId="12" fillId="0" borderId="0">
      <alignment vertical="center"/>
    </xf>
    <xf numFmtId="38" fontId="11" fillId="0" borderId="0" applyFont="0" applyFill="0" applyBorder="0" applyAlignment="0" applyProtection="0">
      <alignment vertical="center"/>
    </xf>
    <xf numFmtId="38" fontId="10" fillId="0" borderId="0" applyFont="0" applyFill="0" applyBorder="0" applyAlignment="0" applyProtection="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165" fillId="0" borderId="0" applyNumberFormat="0" applyFill="0" applyBorder="0" applyAlignment="0" applyProtection="0">
      <alignment vertical="top"/>
      <protection locked="0"/>
    </xf>
    <xf numFmtId="38" fontId="51" fillId="0" borderId="0" applyFont="0" applyFill="0" applyBorder="0" applyAlignment="0" applyProtection="0">
      <alignment vertical="center"/>
    </xf>
    <xf numFmtId="0" fontId="9" fillId="0" borderId="0">
      <alignment vertical="center"/>
    </xf>
    <xf numFmtId="6" fontId="51" fillId="0" borderId="0" applyFont="0" applyFill="0" applyBorder="0" applyAlignment="0" applyProtection="0">
      <alignment vertical="center"/>
    </xf>
    <xf numFmtId="38" fontId="51" fillId="0" borderId="0" applyFont="0" applyFill="0" applyBorder="0" applyAlignment="0" applyProtection="0"/>
    <xf numFmtId="0" fontId="52" fillId="0" borderId="0">
      <alignment vertical="center"/>
    </xf>
    <xf numFmtId="0" fontId="9" fillId="0" borderId="0">
      <alignment vertical="center"/>
    </xf>
    <xf numFmtId="6" fontId="83" fillId="0" borderId="0" applyFont="0" applyFill="0" applyBorder="0" applyAlignment="0" applyProtection="0">
      <alignment vertical="center"/>
    </xf>
    <xf numFmtId="9" fontId="51" fillId="0" borderId="0" applyFont="0" applyFill="0" applyBorder="0" applyAlignment="0" applyProtection="0"/>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52" fillId="0" borderId="0">
      <alignment vertical="center"/>
    </xf>
    <xf numFmtId="0" fontId="52" fillId="0" borderId="0">
      <alignment vertical="center"/>
    </xf>
    <xf numFmtId="0" fontId="52" fillId="0" borderId="0">
      <alignment vertical="center"/>
    </xf>
    <xf numFmtId="0" fontId="83" fillId="0" borderId="0">
      <alignment vertical="center"/>
    </xf>
    <xf numFmtId="0" fontId="52" fillId="0" borderId="0">
      <alignment vertical="center"/>
    </xf>
    <xf numFmtId="0" fontId="83" fillId="0" borderId="0">
      <alignment vertical="center"/>
    </xf>
    <xf numFmtId="9" fontId="9" fillId="0" borderId="0" applyFont="0" applyFill="0" applyBorder="0" applyAlignment="0" applyProtection="0">
      <alignment vertical="center"/>
    </xf>
    <xf numFmtId="0" fontId="51" fillId="0" borderId="0"/>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9" fontId="51" fillId="0" borderId="0" applyFont="0" applyFill="0" applyBorder="0" applyAlignment="0" applyProtection="0">
      <alignment vertical="center"/>
    </xf>
    <xf numFmtId="0" fontId="51" fillId="0" borderId="0"/>
    <xf numFmtId="0" fontId="51" fillId="0" borderId="0"/>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51" fillId="0" borderId="0" applyFont="0" applyFill="0" applyBorder="0" applyAlignment="0" applyProtection="0"/>
    <xf numFmtId="9" fontId="83" fillId="0" borderId="0" applyFont="0" applyFill="0" applyBorder="0" applyAlignment="0" applyProtection="0">
      <alignment vertical="center"/>
    </xf>
    <xf numFmtId="9" fontId="51" fillId="0" borderId="0" applyFont="0" applyFill="0" applyBorder="0" applyAlignment="0" applyProtection="0">
      <alignment vertical="center"/>
    </xf>
    <xf numFmtId="3" fontId="52" fillId="0" borderId="0" applyFont="0" applyFill="0" applyBorder="0" applyAlignment="0" applyProtection="0">
      <alignment vertical="center"/>
    </xf>
    <xf numFmtId="38" fontId="83" fillId="0" borderId="0" applyFont="0" applyFill="0" applyBorder="0" applyAlignment="0" applyProtection="0">
      <alignment vertical="center"/>
    </xf>
    <xf numFmtId="3" fontId="52" fillId="0" borderId="0" applyFont="0" applyFill="0" applyBorder="0" applyAlignment="0" applyProtection="0">
      <alignment vertical="center"/>
    </xf>
    <xf numFmtId="0" fontId="51" fillId="0" borderId="0"/>
    <xf numFmtId="0" fontId="83" fillId="0" borderId="0"/>
    <xf numFmtId="0" fontId="9" fillId="0" borderId="0">
      <alignment vertical="center"/>
    </xf>
    <xf numFmtId="0" fontId="9" fillId="0" borderId="0">
      <alignment vertical="center"/>
    </xf>
    <xf numFmtId="0" fontId="166" fillId="0" borderId="0">
      <alignment vertical="center"/>
    </xf>
    <xf numFmtId="0" fontId="9" fillId="0" borderId="0">
      <alignment vertical="center"/>
    </xf>
    <xf numFmtId="9" fontId="51"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67" fillId="0" borderId="0"/>
    <xf numFmtId="9" fontId="51" fillId="0" borderId="0" applyFont="0" applyFill="0" applyBorder="0" applyAlignment="0" applyProtection="0">
      <alignment vertical="center"/>
    </xf>
    <xf numFmtId="9" fontId="83" fillId="0" borderId="0" applyFont="0" applyFill="0" applyBorder="0" applyAlignment="0" applyProtection="0">
      <alignment vertical="center"/>
    </xf>
    <xf numFmtId="9" fontId="9" fillId="0" borderId="0" applyFont="0" applyFill="0" applyBorder="0" applyAlignment="0" applyProtection="0">
      <alignment vertical="center"/>
    </xf>
    <xf numFmtId="38" fontId="51" fillId="0" borderId="0" applyFont="0" applyFill="0" applyBorder="0" applyAlignment="0" applyProtection="0">
      <alignment vertical="center"/>
    </xf>
    <xf numFmtId="38" fontId="9" fillId="0" borderId="0" applyFont="0" applyFill="0" applyBorder="0" applyAlignment="0" applyProtection="0">
      <alignment vertical="center"/>
    </xf>
    <xf numFmtId="38" fontId="83"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xf numFmtId="0" fontId="83" fillId="0" borderId="0">
      <alignment vertical="center"/>
    </xf>
    <xf numFmtId="0" fontId="8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5" fillId="0" borderId="0">
      <alignment vertical="center"/>
    </xf>
    <xf numFmtId="0" fontId="51" fillId="0" borderId="0"/>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51"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xf numFmtId="38" fontId="51"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51"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38" fontId="8" fillId="0" borderId="0" applyFont="0" applyFill="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9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 fillId="0" borderId="0">
      <alignment vertical="center"/>
    </xf>
  </cellStyleXfs>
  <cellXfs count="2094">
    <xf numFmtId="0" fontId="0" fillId="0" borderId="0" xfId="0">
      <alignment vertical="center"/>
    </xf>
    <xf numFmtId="0" fontId="22" fillId="0" borderId="0" xfId="0" applyFont="1">
      <alignment vertical="center"/>
    </xf>
    <xf numFmtId="0" fontId="23" fillId="0" borderId="6" xfId="0" applyFont="1" applyBorder="1" applyAlignment="1" applyProtection="1">
      <alignment horizontal="center" vertical="center" shrinkToFit="1"/>
      <protection locked="0"/>
    </xf>
    <xf numFmtId="0" fontId="23" fillId="0" borderId="11" xfId="0" applyFont="1" applyBorder="1" applyAlignment="1" applyProtection="1">
      <alignment horizontal="left" vertical="center" indent="1"/>
      <protection locked="0"/>
    </xf>
    <xf numFmtId="0" fontId="55" fillId="0" borderId="0" xfId="0" applyFont="1" applyProtection="1">
      <alignment vertical="center"/>
    </xf>
    <xf numFmtId="0" fontId="39" fillId="0" borderId="0" xfId="0" applyFont="1" applyProtection="1">
      <alignment vertical="center"/>
    </xf>
    <xf numFmtId="0" fontId="58" fillId="0" borderId="0" xfId="0" applyFont="1" applyProtection="1">
      <alignment vertical="center"/>
    </xf>
    <xf numFmtId="0" fontId="56" fillId="0" borderId="0" xfId="0" applyFont="1" applyProtection="1">
      <alignment vertical="center"/>
    </xf>
    <xf numFmtId="0" fontId="54" fillId="0" borderId="0" xfId="0" applyFont="1" applyProtection="1">
      <alignment vertical="center"/>
    </xf>
    <xf numFmtId="0" fontId="68" fillId="0" borderId="0" xfId="0" applyFont="1" applyBorder="1" applyAlignment="1">
      <alignment vertical="center" shrinkToFit="1"/>
    </xf>
    <xf numFmtId="0" fontId="54" fillId="0" borderId="0" xfId="0" applyFont="1">
      <alignment vertical="center"/>
    </xf>
    <xf numFmtId="0" fontId="55" fillId="0" borderId="0" xfId="0" applyFont="1">
      <alignment vertical="center"/>
    </xf>
    <xf numFmtId="0" fontId="49" fillId="0" borderId="0" xfId="0" applyFont="1" applyBorder="1">
      <alignment vertical="center"/>
    </xf>
    <xf numFmtId="0" fontId="55" fillId="0" borderId="0" xfId="0" applyFont="1" applyProtection="1">
      <alignment vertical="center"/>
      <protection locked="0"/>
    </xf>
    <xf numFmtId="49" fontId="70" fillId="0" borderId="0" xfId="5" applyNumberFormat="1" applyFont="1" applyAlignment="1">
      <alignment horizontal="center" vertical="center" wrapText="1"/>
    </xf>
    <xf numFmtId="0" fontId="74" fillId="0" borderId="0" xfId="5" applyFont="1" applyAlignment="1">
      <alignment horizontal="center" vertical="center" wrapText="1"/>
    </xf>
    <xf numFmtId="0" fontId="76" fillId="0" borderId="0" xfId="5" applyFont="1" applyAlignment="1">
      <alignment horizontal="center" vertical="center" wrapText="1"/>
    </xf>
    <xf numFmtId="0" fontId="76" fillId="0" borderId="0" xfId="5" applyFont="1" applyAlignment="1">
      <alignment horizontal="center" vertical="center" shrinkToFit="1"/>
    </xf>
    <xf numFmtId="0" fontId="78" fillId="0" borderId="0" xfId="5" applyFont="1" applyAlignment="1">
      <alignment horizontal="center" vertical="center" wrapText="1"/>
    </xf>
    <xf numFmtId="0" fontId="74" fillId="0" borderId="0" xfId="5" applyFont="1" applyAlignment="1">
      <alignment horizontal="center" vertical="center" shrinkToFit="1"/>
    </xf>
    <xf numFmtId="0" fontId="79" fillId="0" borderId="0" xfId="5" applyFont="1" applyAlignment="1">
      <alignment horizontal="center" vertical="center" wrapText="1"/>
    </xf>
    <xf numFmtId="0" fontId="70" fillId="0" borderId="0" xfId="5" applyFont="1" applyAlignment="1" applyProtection="1">
      <alignment horizontal="center" vertical="center" wrapText="1"/>
      <protection locked="0"/>
    </xf>
    <xf numFmtId="49" fontId="70" fillId="0" borderId="0" xfId="5" applyNumberFormat="1" applyFont="1" applyAlignment="1" applyProtection="1">
      <alignment horizontal="center" vertical="center" wrapText="1"/>
      <protection locked="0"/>
    </xf>
    <xf numFmtId="38" fontId="39" fillId="0" borderId="0" xfId="1" applyFont="1">
      <alignment vertical="center"/>
    </xf>
    <xf numFmtId="38" fontId="57" fillId="0" borderId="0" xfId="1" applyFont="1">
      <alignment vertical="center"/>
    </xf>
    <xf numFmtId="38" fontId="55" fillId="0" borderId="0" xfId="1" applyFont="1">
      <alignment vertical="center"/>
    </xf>
    <xf numFmtId="38" fontId="39" fillId="0" borderId="0" xfId="1" applyFont="1" applyAlignment="1">
      <alignment horizontal="right" vertical="center"/>
    </xf>
    <xf numFmtId="38" fontId="56" fillId="0" borderId="0" xfId="1" applyFont="1">
      <alignment vertical="center"/>
    </xf>
    <xf numFmtId="38" fontId="39" fillId="0" borderId="6" xfId="1" applyFont="1" applyBorder="1" applyAlignment="1">
      <alignment horizontal="center" vertical="center"/>
    </xf>
    <xf numFmtId="38" fontId="50" fillId="0" borderId="6" xfId="1" applyFont="1" applyBorder="1" applyAlignment="1">
      <alignment horizontal="center" vertical="center"/>
    </xf>
    <xf numFmtId="38" fontId="67" fillId="0" borderId="6" xfId="1" applyFont="1" applyBorder="1" applyAlignment="1">
      <alignment horizontal="center" vertical="center"/>
    </xf>
    <xf numFmtId="38" fontId="39" fillId="0" borderId="43" xfId="1" applyFont="1" applyBorder="1" applyAlignment="1">
      <alignment horizontal="center" vertical="center"/>
    </xf>
    <xf numFmtId="193" fontId="39" fillId="0" borderId="0" xfId="1" applyNumberFormat="1" applyFont="1">
      <alignment vertical="center"/>
    </xf>
    <xf numFmtId="0" fontId="39" fillId="0" borderId="0" xfId="0" applyFont="1" applyProtection="1">
      <alignment vertical="center"/>
      <protection locked="0"/>
    </xf>
    <xf numFmtId="0" fontId="39" fillId="0" borderId="0" xfId="0" applyFont="1" applyBorder="1">
      <alignment vertical="center"/>
    </xf>
    <xf numFmtId="0" fontId="70" fillId="0" borderId="0" xfId="5" applyFont="1" applyAlignment="1">
      <alignment horizontal="center" vertical="center" wrapText="1"/>
    </xf>
    <xf numFmtId="189" fontId="70" fillId="0" borderId="0" xfId="5" applyNumberFormat="1" applyFont="1" applyAlignment="1">
      <alignment horizontal="center" vertical="center" textRotation="255" wrapText="1"/>
    </xf>
    <xf numFmtId="38" fontId="70" fillId="0" borderId="0" xfId="4" applyFont="1" applyAlignment="1">
      <alignment horizontal="center" vertical="center" wrapText="1"/>
    </xf>
    <xf numFmtId="197" fontId="88" fillId="0" borderId="81" xfId="2" applyNumberFormat="1" applyFont="1" applyBorder="1" applyAlignment="1">
      <alignment horizontal="center" vertical="center" shrinkToFit="1"/>
    </xf>
    <xf numFmtId="38" fontId="76" fillId="0" borderId="0" xfId="1" applyFont="1" applyAlignment="1">
      <alignment horizontal="center" vertical="center" wrapText="1"/>
    </xf>
    <xf numFmtId="38" fontId="74" fillId="0" borderId="0" xfId="1" applyFont="1" applyAlignment="1">
      <alignment horizontal="center" vertical="center" wrapText="1"/>
    </xf>
    <xf numFmtId="0" fontId="93" fillId="0" borderId="6" xfId="0" applyFont="1" applyBorder="1" applyAlignment="1">
      <alignment horizontal="center" vertical="center"/>
    </xf>
    <xf numFmtId="0" fontId="97" fillId="0" borderId="7" xfId="0" applyFont="1" applyBorder="1" applyAlignment="1" applyProtection="1">
      <alignment horizontal="left" vertical="center" indent="2"/>
      <protection locked="0"/>
    </xf>
    <xf numFmtId="38" fontId="70" fillId="0" borderId="0" xfId="1" applyFont="1" applyAlignment="1" applyProtection="1">
      <alignment horizontal="center" vertical="center" wrapText="1"/>
      <protection locked="0"/>
    </xf>
    <xf numFmtId="38" fontId="70" fillId="0" borderId="0" xfId="4" applyFont="1" applyFill="1" applyAlignment="1" applyProtection="1">
      <alignment horizontal="center" vertical="center" wrapText="1"/>
      <protection locked="0"/>
    </xf>
    <xf numFmtId="38" fontId="70" fillId="0" borderId="0" xfId="4" applyFont="1" applyAlignment="1" applyProtection="1">
      <alignment horizontal="center" vertical="center" wrapText="1"/>
      <protection locked="0"/>
    </xf>
    <xf numFmtId="38" fontId="39" fillId="0" borderId="0" xfId="1" applyFont="1" applyBorder="1">
      <alignment vertical="center"/>
    </xf>
    <xf numFmtId="0" fontId="48" fillId="0" borderId="0" xfId="0" applyFont="1" applyProtection="1">
      <alignment vertical="center"/>
    </xf>
    <xf numFmtId="0" fontId="48" fillId="0" borderId="0" xfId="0" applyFont="1" applyAlignment="1" applyProtection="1">
      <alignment horizontal="center" vertical="center"/>
    </xf>
    <xf numFmtId="0" fontId="41" fillId="0" borderId="0" xfId="0" applyFont="1" applyProtection="1">
      <alignment vertical="center"/>
    </xf>
    <xf numFmtId="0" fontId="70" fillId="0" borderId="0" xfId="5" applyFont="1" applyAlignment="1">
      <alignment horizontal="center" vertical="center" wrapText="1"/>
    </xf>
    <xf numFmtId="0" fontId="66" fillId="0" borderId="0" xfId="22" applyFont="1">
      <alignment vertical="center"/>
    </xf>
    <xf numFmtId="0" fontId="66" fillId="0" borderId="0" xfId="22" applyFont="1" applyAlignment="1">
      <alignment vertical="center" shrinkToFit="1"/>
    </xf>
    <xf numFmtId="0" fontId="88" fillId="0" borderId="107" xfId="2" applyFont="1" applyBorder="1" applyAlignment="1">
      <alignment vertical="center" shrinkToFit="1"/>
    </xf>
    <xf numFmtId="0" fontId="88" fillId="0" borderId="102" xfId="2" applyFont="1" applyBorder="1" applyAlignment="1">
      <alignment vertical="center" shrinkToFit="1"/>
    </xf>
    <xf numFmtId="197" fontId="88" fillId="15" borderId="81" xfId="2" applyNumberFormat="1" applyFont="1" applyFill="1" applyBorder="1" applyAlignment="1">
      <alignment horizontal="center" vertical="center" shrinkToFit="1"/>
    </xf>
    <xf numFmtId="197" fontId="88" fillId="16" borderId="81" xfId="2" applyNumberFormat="1" applyFont="1" applyFill="1" applyBorder="1" applyAlignment="1">
      <alignment horizontal="center" vertical="center" shrinkToFit="1"/>
    </xf>
    <xf numFmtId="0" fontId="66" fillId="0" borderId="0" xfId="22" applyFont="1" applyAlignment="1">
      <alignment horizontal="center" vertical="center"/>
    </xf>
    <xf numFmtId="0" fontId="66" fillId="0" borderId="0" xfId="22" applyFont="1" applyAlignment="1">
      <alignment horizontal="center" vertical="center" shrinkToFit="1"/>
    </xf>
    <xf numFmtId="0" fontId="0" fillId="0" borderId="0" xfId="0" applyBorder="1">
      <alignment vertical="center"/>
    </xf>
    <xf numFmtId="0" fontId="88" fillId="0" borderId="0" xfId="2" applyFont="1" applyBorder="1" applyAlignment="1">
      <alignment vertical="center"/>
    </xf>
    <xf numFmtId="0" fontId="66" fillId="0" borderId="0" xfId="22" applyFont="1" applyBorder="1">
      <alignment vertical="center"/>
    </xf>
    <xf numFmtId="0" fontId="88" fillId="0" borderId="118" xfId="2" applyFont="1" applyBorder="1" applyAlignment="1">
      <alignment horizontal="left" vertical="center" wrapText="1" shrinkToFit="1"/>
    </xf>
    <xf numFmtId="0" fontId="0" fillId="0" borderId="0" xfId="0">
      <alignment vertical="center"/>
    </xf>
    <xf numFmtId="0" fontId="39" fillId="0" borderId="0" xfId="0" applyFont="1" applyBorder="1">
      <alignment vertical="center"/>
    </xf>
    <xf numFmtId="0" fontId="70" fillId="0" borderId="0" xfId="5" applyFont="1" applyBorder="1" applyAlignment="1">
      <alignment horizontal="center" vertical="center" wrapText="1"/>
    </xf>
    <xf numFmtId="0" fontId="70" fillId="0" borderId="6" xfId="5" applyFont="1" applyBorder="1" applyAlignment="1" applyProtection="1">
      <alignment horizontal="center" vertical="center" wrapText="1"/>
      <protection locked="0"/>
    </xf>
    <xf numFmtId="0" fontId="70" fillId="0" borderId="120" xfId="5" applyFont="1" applyBorder="1" applyAlignment="1" applyProtection="1">
      <alignment horizontal="center" vertical="center" wrapText="1"/>
      <protection locked="0"/>
    </xf>
    <xf numFmtId="49" fontId="70" fillId="0" borderId="120" xfId="5" applyNumberFormat="1" applyFont="1" applyBorder="1" applyAlignment="1" applyProtection="1">
      <alignment horizontal="center" vertical="center" wrapText="1"/>
      <protection locked="0"/>
    </xf>
    <xf numFmtId="0" fontId="70" fillId="0" borderId="121" xfId="5" applyFont="1" applyBorder="1" applyAlignment="1" applyProtection="1">
      <alignment horizontal="center" vertical="center" wrapText="1"/>
      <protection locked="0"/>
    </xf>
    <xf numFmtId="49" fontId="70" fillId="0" borderId="121" xfId="5" applyNumberFormat="1" applyFont="1" applyBorder="1" applyAlignment="1" applyProtection="1">
      <alignment horizontal="center" vertical="center" wrapText="1"/>
      <protection locked="0"/>
    </xf>
    <xf numFmtId="0" fontId="70" fillId="0" borderId="127" xfId="5" applyFont="1" applyBorder="1" applyAlignment="1" applyProtection="1">
      <alignment horizontal="center" vertical="center" wrapText="1"/>
      <protection locked="0"/>
    </xf>
    <xf numFmtId="0" fontId="70" fillId="0" borderId="128" xfId="5" applyFont="1" applyBorder="1" applyAlignment="1" applyProtection="1">
      <alignment horizontal="center" vertical="center" wrapText="1"/>
      <protection locked="0"/>
    </xf>
    <xf numFmtId="0" fontId="70" fillId="0" borderId="130" xfId="5" applyFont="1" applyBorder="1" applyAlignment="1" applyProtection="1">
      <alignment horizontal="center" vertical="center" wrapText="1"/>
      <protection locked="0"/>
    </xf>
    <xf numFmtId="0" fontId="70" fillId="0" borderId="123" xfId="5" applyFont="1" applyBorder="1" applyAlignment="1" applyProtection="1">
      <alignment horizontal="center" vertical="center" wrapText="1"/>
      <protection locked="0"/>
    </xf>
    <xf numFmtId="0" fontId="70" fillId="0" borderId="124" xfId="5" applyFont="1" applyBorder="1" applyAlignment="1" applyProtection="1">
      <alignment horizontal="center" vertical="center" wrapText="1"/>
      <protection locked="0"/>
    </xf>
    <xf numFmtId="38" fontId="70" fillId="0" borderId="123" xfId="1" applyFont="1" applyBorder="1" applyAlignment="1" applyProtection="1">
      <alignment horizontal="center" vertical="center" wrapText="1"/>
      <protection locked="0"/>
    </xf>
    <xf numFmtId="38" fontId="70" fillId="0" borderId="124" xfId="1" applyFont="1" applyBorder="1" applyAlignment="1" applyProtection="1">
      <alignment horizontal="center" vertical="center" wrapText="1"/>
      <protection locked="0"/>
    </xf>
    <xf numFmtId="0" fontId="70" fillId="0" borderId="0" xfId="5" applyFont="1" applyFill="1" applyAlignment="1">
      <alignment horizontal="center" vertical="center" wrapText="1"/>
    </xf>
    <xf numFmtId="49" fontId="70" fillId="0" borderId="0" xfId="5" applyNumberFormat="1" applyFont="1" applyFill="1" applyAlignment="1">
      <alignment horizontal="center" vertical="center" wrapText="1"/>
    </xf>
    <xf numFmtId="0" fontId="70" fillId="0" borderId="0" xfId="5" applyFont="1" applyFill="1" applyBorder="1" applyAlignment="1">
      <alignment horizontal="center" vertical="center" wrapText="1"/>
    </xf>
    <xf numFmtId="0" fontId="76" fillId="0" borderId="0" xfId="5" applyFont="1" applyFill="1" applyAlignment="1">
      <alignment horizontal="center" vertical="center" wrapText="1"/>
    </xf>
    <xf numFmtId="38" fontId="76" fillId="0" borderId="0" xfId="4" applyFont="1" applyFill="1" applyAlignment="1">
      <alignment horizontal="center" vertical="center" wrapText="1"/>
    </xf>
    <xf numFmtId="0" fontId="76" fillId="0" borderId="0" xfId="5" applyFont="1" applyFill="1" applyAlignment="1">
      <alignment horizontal="center" vertical="center" shrinkToFit="1"/>
    </xf>
    <xf numFmtId="38" fontId="76" fillId="0" borderId="0" xfId="1" applyFont="1" applyFill="1" applyAlignment="1">
      <alignment horizontal="center" vertical="center" wrapText="1"/>
    </xf>
    <xf numFmtId="189" fontId="76" fillId="0" borderId="0" xfId="5" applyNumberFormat="1" applyFont="1" applyFill="1" applyAlignment="1">
      <alignment horizontal="center" vertical="center" textRotation="255" shrinkToFit="1"/>
    </xf>
    <xf numFmtId="189" fontId="76" fillId="0" borderId="0" xfId="5" applyNumberFormat="1" applyFont="1" applyAlignment="1">
      <alignment horizontal="center" vertical="center" textRotation="255" shrinkToFit="1"/>
    </xf>
    <xf numFmtId="189" fontId="74" fillId="0" borderId="0" xfId="5" applyNumberFormat="1" applyFont="1" applyAlignment="1">
      <alignment horizontal="center" vertical="center" textRotation="255" shrinkToFit="1"/>
    </xf>
    <xf numFmtId="189" fontId="70" fillId="0" borderId="6" xfId="5" applyNumberFormat="1" applyFont="1" applyBorder="1" applyAlignment="1" applyProtection="1">
      <alignment horizontal="center" vertical="center" textRotation="255" shrinkToFit="1"/>
      <protection locked="0"/>
    </xf>
    <xf numFmtId="189" fontId="70" fillId="0" borderId="0" xfId="5" applyNumberFormat="1" applyFont="1" applyAlignment="1" applyProtection="1">
      <alignment horizontal="center" vertical="center" textRotation="255" shrinkToFit="1"/>
      <protection locked="0"/>
    </xf>
    <xf numFmtId="189" fontId="70" fillId="0" borderId="128" xfId="5" applyNumberFormat="1" applyFont="1" applyBorder="1" applyAlignment="1" applyProtection="1">
      <alignment horizontal="center" vertical="center" textRotation="255" shrinkToFit="1"/>
      <protection locked="0"/>
    </xf>
    <xf numFmtId="189" fontId="70" fillId="0" borderId="0" xfId="5" applyNumberFormat="1" applyFont="1" applyAlignment="1">
      <alignment horizontal="center" vertical="center" textRotation="255" shrinkToFit="1"/>
    </xf>
    <xf numFmtId="0" fontId="101" fillId="0" borderId="0" xfId="5" applyFont="1" applyAlignment="1">
      <alignment horizontal="center" vertical="center" wrapText="1"/>
    </xf>
    <xf numFmtId="0" fontId="66" fillId="0" borderId="120" xfId="5" applyFont="1" applyBorder="1" applyAlignment="1" applyProtection="1">
      <alignment horizontal="center" vertical="center" wrapText="1"/>
      <protection locked="0"/>
    </xf>
    <xf numFmtId="0" fontId="66" fillId="0" borderId="121" xfId="5" applyFont="1" applyBorder="1" applyAlignment="1" applyProtection="1">
      <alignment horizontal="center" vertical="center" wrapText="1"/>
      <protection locked="0"/>
    </xf>
    <xf numFmtId="0" fontId="66" fillId="0" borderId="0" xfId="5" applyFont="1" applyAlignment="1" applyProtection="1">
      <alignment horizontal="center" vertical="center" wrapText="1"/>
      <protection locked="0"/>
    </xf>
    <xf numFmtId="0" fontId="102" fillId="0" borderId="0" xfId="2" applyFont="1" applyBorder="1" applyAlignment="1">
      <alignment vertical="center"/>
    </xf>
    <xf numFmtId="0" fontId="104" fillId="0" borderId="0" xfId="22" applyFont="1" applyBorder="1">
      <alignment vertical="center"/>
    </xf>
    <xf numFmtId="0" fontId="92" fillId="0" borderId="0" xfId="2" applyFont="1" applyBorder="1" applyAlignment="1">
      <alignment vertical="center"/>
    </xf>
    <xf numFmtId="0" fontId="50" fillId="0" borderId="0" xfId="22" applyFont="1" applyBorder="1">
      <alignment vertical="center"/>
    </xf>
    <xf numFmtId="0" fontId="103" fillId="0" borderId="0" xfId="2" applyFont="1" applyBorder="1" applyAlignment="1">
      <alignment vertical="center"/>
    </xf>
    <xf numFmtId="38" fontId="49" fillId="0" borderId="0" xfId="1" applyFont="1" applyFill="1">
      <alignment vertical="center"/>
    </xf>
    <xf numFmtId="195" fontId="70" fillId="0" borderId="0" xfId="5" applyNumberFormat="1" applyFont="1" applyFill="1" applyAlignment="1">
      <alignment horizontal="center" vertical="center" wrapText="1"/>
    </xf>
    <xf numFmtId="195" fontId="70" fillId="0" borderId="0" xfId="5" applyNumberFormat="1" applyFont="1" applyAlignment="1">
      <alignment horizontal="center" vertical="center" wrapText="1"/>
    </xf>
    <xf numFmtId="195" fontId="70" fillId="0" borderId="120" xfId="5" applyNumberFormat="1" applyFont="1" applyBorder="1" applyAlignment="1" applyProtection="1">
      <alignment horizontal="center" vertical="center" wrapText="1"/>
      <protection locked="0"/>
    </xf>
    <xf numFmtId="195" fontId="70" fillId="0" borderId="121" xfId="5" applyNumberFormat="1" applyFont="1" applyBorder="1" applyAlignment="1" applyProtection="1">
      <alignment horizontal="center" vertical="center" wrapText="1"/>
      <protection locked="0"/>
    </xf>
    <xf numFmtId="195" fontId="70" fillId="0" borderId="0" xfId="5" applyNumberFormat="1" applyFont="1" applyAlignment="1" applyProtection="1">
      <alignment horizontal="center" vertical="center" wrapText="1"/>
      <protection locked="0"/>
    </xf>
    <xf numFmtId="0" fontId="80" fillId="0" borderId="0" xfId="5" applyFont="1" applyAlignment="1">
      <alignment horizontal="center" vertical="center" wrapText="1"/>
    </xf>
    <xf numFmtId="0" fontId="104" fillId="0" borderId="0" xfId="5" applyFont="1" applyAlignment="1">
      <alignment horizontal="center" vertical="center" wrapText="1"/>
    </xf>
    <xf numFmtId="0" fontId="84" fillId="0" borderId="0" xfId="2" applyFont="1" applyBorder="1" applyAlignment="1">
      <alignment vertical="center"/>
    </xf>
    <xf numFmtId="0" fontId="109" fillId="0" borderId="0" xfId="2" applyFont="1" applyFill="1" applyAlignment="1">
      <alignment vertical="center"/>
    </xf>
    <xf numFmtId="0" fontId="84" fillId="0" borderId="0" xfId="2" applyFont="1" applyAlignment="1">
      <alignment vertical="center" shrinkToFit="1"/>
    </xf>
    <xf numFmtId="0" fontId="84" fillId="0" borderId="0" xfId="2" applyFont="1" applyAlignment="1">
      <alignment vertical="center"/>
    </xf>
    <xf numFmtId="0" fontId="84" fillId="0" borderId="0" xfId="2" applyFont="1" applyAlignment="1">
      <alignment horizontal="center" vertical="center"/>
    </xf>
    <xf numFmtId="197" fontId="84" fillId="0" borderId="0" xfId="2" applyNumberFormat="1" applyFont="1" applyAlignment="1">
      <alignment vertical="center"/>
    </xf>
    <xf numFmtId="197" fontId="84" fillId="0" borderId="0" xfId="2" applyNumberFormat="1" applyFont="1" applyAlignment="1">
      <alignment horizontal="center" vertical="center"/>
    </xf>
    <xf numFmtId="0" fontId="88" fillId="0" borderId="51" xfId="2" applyFont="1" applyBorder="1" applyAlignment="1" applyProtection="1">
      <alignment horizontal="left" vertical="center" shrinkToFit="1"/>
      <protection locked="0"/>
    </xf>
    <xf numFmtId="0" fontId="88" fillId="0" borderId="113" xfId="2" applyFont="1" applyBorder="1" applyAlignment="1" applyProtection="1">
      <alignment vertical="center" shrinkToFit="1"/>
      <protection locked="0"/>
    </xf>
    <xf numFmtId="198" fontId="88" fillId="0" borderId="82" xfId="2" applyNumberFormat="1" applyFont="1" applyBorder="1" applyAlignment="1" applyProtection="1">
      <alignment horizontal="center" vertical="center" shrinkToFit="1"/>
      <protection locked="0"/>
    </xf>
    <xf numFmtId="0" fontId="88" fillId="0" borderId="51" xfId="2" applyFont="1" applyBorder="1" applyAlignment="1" applyProtection="1">
      <alignment horizontal="right" vertical="center" shrinkToFit="1"/>
      <protection locked="0"/>
    </xf>
    <xf numFmtId="0" fontId="88" fillId="0" borderId="111" xfId="2" applyFont="1" applyBorder="1" applyAlignment="1" applyProtection="1">
      <alignment horizontal="right" vertical="center" shrinkToFit="1"/>
      <protection locked="0"/>
    </xf>
    <xf numFmtId="0" fontId="88" fillId="0" borderId="83" xfId="2" applyFont="1" applyBorder="1" applyAlignment="1" applyProtection="1">
      <alignment horizontal="right" vertical="center" shrinkToFit="1"/>
      <protection locked="0"/>
    </xf>
    <xf numFmtId="198" fontId="88" fillId="0" borderId="84" xfId="2" applyNumberFormat="1" applyFont="1" applyBorder="1" applyAlignment="1" applyProtection="1">
      <alignment horizontal="center" vertical="center" shrinkToFit="1"/>
      <protection locked="0"/>
    </xf>
    <xf numFmtId="0" fontId="88" fillId="0" borderId="52" xfId="2" applyFont="1" applyBorder="1" applyAlignment="1" applyProtection="1">
      <alignment vertical="center" shrinkToFit="1"/>
      <protection locked="0"/>
    </xf>
    <xf numFmtId="0" fontId="88" fillId="0" borderId="85" xfId="2" applyFont="1" applyBorder="1" applyAlignment="1" applyProtection="1">
      <alignment vertical="center" shrinkToFit="1"/>
      <protection locked="0"/>
    </xf>
    <xf numFmtId="38" fontId="114" fillId="0" borderId="0" xfId="1" applyFont="1" applyAlignment="1">
      <alignment horizontal="right" vertical="top"/>
    </xf>
    <xf numFmtId="0" fontId="93" fillId="0" borderId="0" xfId="0" applyFont="1">
      <alignment vertical="center"/>
    </xf>
    <xf numFmtId="0" fontId="39" fillId="0" borderId="6" xfId="0" applyFont="1" applyBorder="1" applyAlignment="1" applyProtection="1">
      <alignment horizontal="center" vertical="center"/>
    </xf>
    <xf numFmtId="0" fontId="48" fillId="0" borderId="0" xfId="0" applyFont="1" applyProtection="1">
      <alignment vertical="center"/>
    </xf>
    <xf numFmtId="0" fontId="48" fillId="0" borderId="6" xfId="0" applyNumberFormat="1" applyFont="1" applyBorder="1" applyAlignment="1" applyProtection="1">
      <alignment horizontal="center" vertical="center" shrinkToFit="1"/>
      <protection locked="0"/>
    </xf>
    <xf numFmtId="199" fontId="48" fillId="0" borderId="6" xfId="0" applyNumberFormat="1" applyFont="1" applyFill="1" applyBorder="1" applyAlignment="1" applyProtection="1">
      <alignment horizontal="center" vertical="center" shrinkToFit="1"/>
      <protection locked="0"/>
    </xf>
    <xf numFmtId="0" fontId="48" fillId="0" borderId="0" xfId="0" applyFont="1" applyProtection="1">
      <alignment vertical="center"/>
    </xf>
    <xf numFmtId="0" fontId="39" fillId="0" borderId="0" xfId="0" applyFont="1" applyBorder="1" applyAlignment="1" applyProtection="1">
      <alignment horizontal="center" vertical="center"/>
    </xf>
    <xf numFmtId="0" fontId="39" fillId="0" borderId="0" xfId="0" applyFont="1" applyBorder="1" applyAlignment="1" applyProtection="1">
      <alignment horizontal="left" vertical="center" indent="1" shrinkToFit="1"/>
    </xf>
    <xf numFmtId="0" fontId="118" fillId="0" borderId="0" xfId="0" applyFont="1" applyBorder="1" applyAlignment="1">
      <alignment vertical="center" shrinkToFit="1"/>
    </xf>
    <xf numFmtId="0" fontId="82" fillId="0" borderId="0" xfId="0" applyFont="1" applyBorder="1">
      <alignment vertical="center"/>
    </xf>
    <xf numFmtId="0" fontId="82" fillId="0" borderId="0" xfId="0" applyFont="1" applyBorder="1">
      <alignment vertical="center"/>
    </xf>
    <xf numFmtId="0" fontId="120" fillId="0" borderId="0" xfId="0" applyFont="1" applyBorder="1" applyAlignment="1">
      <alignment vertical="center" shrinkToFit="1"/>
    </xf>
    <xf numFmtId="0" fontId="82" fillId="0" borderId="0" xfId="0" applyFont="1" applyBorder="1" applyAlignment="1">
      <alignment vertical="center"/>
    </xf>
    <xf numFmtId="0" fontId="82" fillId="0" borderId="0" xfId="0" applyFont="1" applyBorder="1" applyAlignment="1">
      <alignment horizontal="right" vertical="center"/>
    </xf>
    <xf numFmtId="0" fontId="82" fillId="0" borderId="9" xfId="0" applyFont="1" applyBorder="1" applyAlignment="1">
      <alignment horizontal="right" vertical="center"/>
    </xf>
    <xf numFmtId="0" fontId="82" fillId="0" borderId="8" xfId="0" applyFont="1" applyBorder="1" applyProtection="1">
      <alignment vertical="center"/>
      <protection locked="0"/>
    </xf>
    <xf numFmtId="0" fontId="121" fillId="0" borderId="0" xfId="0" applyFont="1" applyBorder="1" applyAlignment="1">
      <alignment vertical="center" shrinkToFit="1"/>
    </xf>
    <xf numFmtId="0" fontId="82" fillId="0" borderId="34" xfId="0" applyFont="1" applyBorder="1" applyAlignment="1" applyProtection="1">
      <alignment horizontal="right" vertical="center"/>
      <protection locked="0"/>
    </xf>
    <xf numFmtId="0" fontId="82" fillId="0" borderId="35" xfId="0" applyFont="1" applyBorder="1" applyAlignment="1" applyProtection="1">
      <alignment horizontal="right" vertical="center"/>
      <protection locked="0"/>
    </xf>
    <xf numFmtId="0" fontId="82" fillId="0" borderId="38" xfId="0" applyFont="1" applyBorder="1" applyAlignment="1" applyProtection="1">
      <alignment horizontal="right" vertical="center"/>
      <protection locked="0"/>
    </xf>
    <xf numFmtId="0" fontId="122" fillId="0" borderId="0" xfId="0" applyFont="1" applyBorder="1" applyAlignment="1">
      <alignment vertical="center"/>
    </xf>
    <xf numFmtId="0" fontId="99" fillId="0" borderId="6" xfId="0" applyFont="1" applyBorder="1" applyAlignment="1" applyProtection="1">
      <alignment horizontal="center" vertical="center" shrinkToFit="1"/>
      <protection locked="0"/>
    </xf>
    <xf numFmtId="0" fontId="99" fillId="0" borderId="6" xfId="0" applyFont="1" applyBorder="1" applyAlignment="1" applyProtection="1">
      <alignment horizontal="center" vertical="center"/>
      <protection locked="0"/>
    </xf>
    <xf numFmtId="0" fontId="82" fillId="0" borderId="7" xfId="0" applyFont="1" applyBorder="1" applyProtection="1">
      <alignment vertical="center"/>
      <protection locked="0"/>
    </xf>
    <xf numFmtId="0" fontId="122" fillId="0" borderId="0" xfId="0" applyFont="1" applyBorder="1">
      <alignment vertical="center"/>
    </xf>
    <xf numFmtId="0" fontId="99" fillId="0" borderId="6" xfId="0" applyFont="1" applyBorder="1" applyAlignment="1" applyProtection="1">
      <alignment vertical="center" shrinkToFit="1"/>
      <protection locked="0"/>
    </xf>
    <xf numFmtId="0" fontId="82" fillId="0" borderId="0" xfId="0" applyFont="1" applyFill="1" applyBorder="1">
      <alignment vertical="center"/>
    </xf>
    <xf numFmtId="0" fontId="48" fillId="0" borderId="6" xfId="0" applyNumberFormat="1" applyFont="1" applyBorder="1" applyAlignment="1" applyProtection="1">
      <alignment horizontal="left" vertical="center" shrinkToFit="1"/>
      <protection locked="0"/>
    </xf>
    <xf numFmtId="0" fontId="48" fillId="0" borderId="0" xfId="0" applyFont="1" applyProtection="1">
      <alignment vertical="center"/>
    </xf>
    <xf numFmtId="0" fontId="122" fillId="0" borderId="0" xfId="0" applyFont="1" applyFill="1" applyBorder="1" applyAlignment="1">
      <alignment vertical="center" shrinkToFit="1"/>
    </xf>
    <xf numFmtId="0" fontId="119" fillId="0" borderId="0" xfId="0" applyFont="1" applyBorder="1" applyAlignment="1">
      <alignment vertical="center"/>
    </xf>
    <xf numFmtId="38" fontId="39" fillId="0" borderId="35" xfId="1" applyFont="1" applyFill="1" applyBorder="1" applyAlignment="1">
      <alignment vertical="center" wrapText="1"/>
    </xf>
    <xf numFmtId="38" fontId="39" fillId="0" borderId="35" xfId="1" applyFont="1" applyFill="1" applyBorder="1" applyAlignment="1">
      <alignment vertical="center"/>
    </xf>
    <xf numFmtId="38" fontId="39" fillId="0" borderId="0" xfId="1" applyFont="1" applyFill="1" applyBorder="1" applyAlignment="1">
      <alignment vertical="center"/>
    </xf>
    <xf numFmtId="0" fontId="70" fillId="0" borderId="127" xfId="5" applyFont="1" applyFill="1" applyBorder="1" applyAlignment="1" applyProtection="1">
      <alignment horizontal="center" vertical="center" wrapText="1"/>
      <protection locked="0"/>
    </xf>
    <xf numFmtId="0" fontId="70" fillId="0" borderId="6" xfId="5" applyFont="1" applyFill="1" applyBorder="1" applyAlignment="1" applyProtection="1">
      <alignment horizontal="center" vertical="center" wrapText="1"/>
      <protection locked="0"/>
    </xf>
    <xf numFmtId="0" fontId="82" fillId="3" borderId="62" xfId="0" applyFont="1" applyFill="1" applyBorder="1" applyAlignment="1">
      <alignment horizontal="center" vertical="center"/>
    </xf>
    <xf numFmtId="0" fontId="82" fillId="3" borderId="53" xfId="0" applyFont="1" applyFill="1" applyBorder="1" applyAlignment="1">
      <alignment horizontal="center" vertical="center"/>
    </xf>
    <xf numFmtId="0" fontId="82" fillId="3" borderId="65" xfId="0" applyFont="1" applyFill="1" applyBorder="1" applyAlignment="1">
      <alignment horizontal="center" vertical="center"/>
    </xf>
    <xf numFmtId="0" fontId="82" fillId="3" borderId="86" xfId="0" applyFont="1" applyFill="1" applyBorder="1" applyAlignment="1">
      <alignment horizontal="center" vertical="center"/>
    </xf>
    <xf numFmtId="0" fontId="82" fillId="3" borderId="117" xfId="0" applyFont="1" applyFill="1" applyBorder="1" applyAlignment="1">
      <alignment horizontal="center" vertical="center"/>
    </xf>
    <xf numFmtId="0" fontId="82" fillId="0" borderId="56" xfId="0" applyFont="1" applyBorder="1" applyProtection="1">
      <alignment vertical="center"/>
      <protection locked="0"/>
    </xf>
    <xf numFmtId="0" fontId="82" fillId="0" borderId="61" xfId="0" applyFont="1" applyBorder="1" applyAlignment="1">
      <alignment horizontal="right" vertical="center"/>
    </xf>
    <xf numFmtId="0" fontId="39" fillId="0" borderId="0" xfId="0" applyFont="1" applyBorder="1" applyAlignment="1" applyProtection="1">
      <alignment vertical="center"/>
    </xf>
    <xf numFmtId="0" fontId="82" fillId="0" borderId="53" xfId="0" applyFont="1" applyBorder="1" applyAlignment="1" applyProtection="1">
      <alignment horizontal="center" vertical="center"/>
      <protection locked="0"/>
    </xf>
    <xf numFmtId="0" fontId="39" fillId="0" borderId="0" xfId="0" applyNumberFormat="1" applyFont="1" applyProtection="1">
      <alignment vertical="center"/>
    </xf>
    <xf numFmtId="0" fontId="41" fillId="0" borderId="0" xfId="0" applyNumberFormat="1" applyFont="1" applyProtection="1">
      <alignment vertical="center"/>
    </xf>
    <xf numFmtId="0" fontId="39" fillId="0" borderId="0" xfId="0" applyNumberFormat="1" applyFont="1" applyAlignment="1" applyProtection="1">
      <alignment vertical="center"/>
    </xf>
    <xf numFmtId="0" fontId="41" fillId="0" borderId="0" xfId="0" applyNumberFormat="1" applyFont="1" applyAlignment="1" applyProtection="1">
      <alignment vertical="center"/>
    </xf>
    <xf numFmtId="0" fontId="49" fillId="0" borderId="0" xfId="0" applyNumberFormat="1" applyFont="1" applyProtection="1">
      <alignment vertical="center"/>
    </xf>
    <xf numFmtId="182" fontId="39" fillId="0" borderId="0" xfId="0" applyNumberFormat="1" applyFont="1" applyAlignment="1" applyProtection="1">
      <alignment vertical="center"/>
    </xf>
    <xf numFmtId="0" fontId="82" fillId="0" borderId="0" xfId="0" applyNumberFormat="1" applyFont="1" applyAlignment="1" applyProtection="1">
      <alignment horizontal="right" vertical="center"/>
    </xf>
    <xf numFmtId="0" fontId="39" fillId="0" borderId="0" xfId="0" applyNumberFormat="1" applyFont="1" applyAlignment="1" applyProtection="1">
      <alignment vertical="center" wrapText="1" shrinkToFit="1"/>
    </xf>
    <xf numFmtId="0" fontId="40" fillId="0" borderId="0" xfId="0" applyNumberFormat="1" applyFont="1" applyProtection="1">
      <alignment vertical="center"/>
    </xf>
    <xf numFmtId="0" fontId="39" fillId="0" borderId="0" xfId="0" applyNumberFormat="1" applyFont="1" applyAlignment="1" applyProtection="1">
      <alignment vertical="center" shrinkToFit="1"/>
    </xf>
    <xf numFmtId="0" fontId="110" fillId="0" borderId="0" xfId="0" applyNumberFormat="1" applyFont="1" applyAlignment="1" applyProtection="1">
      <alignment horizontal="left" vertical="center" indent="1"/>
    </xf>
    <xf numFmtId="179" fontId="39" fillId="0" borderId="0" xfId="0" applyNumberFormat="1" applyFont="1" applyAlignment="1" applyProtection="1">
      <alignment vertical="center"/>
    </xf>
    <xf numFmtId="179" fontId="39" fillId="0" borderId="0" xfId="0" applyNumberFormat="1" applyFont="1" applyAlignment="1" applyProtection="1">
      <alignment horizontal="left" vertical="center" indent="1"/>
    </xf>
    <xf numFmtId="0" fontId="60" fillId="0" borderId="0" xfId="0" applyNumberFormat="1" applyFont="1" applyProtection="1">
      <alignment vertical="center"/>
    </xf>
    <xf numFmtId="0" fontId="82" fillId="0" borderId="0" xfId="0" applyNumberFormat="1" applyFont="1" applyAlignment="1" applyProtection="1">
      <alignment vertical="center" wrapText="1"/>
    </xf>
    <xf numFmtId="0" fontId="116" fillId="0" borderId="0" xfId="0" applyNumberFormat="1" applyFont="1" applyAlignment="1" applyProtection="1">
      <alignment horizontal="left" vertical="center" wrapText="1"/>
    </xf>
    <xf numFmtId="0" fontId="39" fillId="0" borderId="0" xfId="0" applyNumberFormat="1" applyFont="1" applyAlignment="1" applyProtection="1">
      <alignment horizontal="left" vertical="center" indent="3"/>
    </xf>
    <xf numFmtId="49" fontId="39" fillId="0" borderId="0" xfId="0" applyNumberFormat="1" applyFont="1" applyAlignment="1" applyProtection="1">
      <alignment vertical="center"/>
    </xf>
    <xf numFmtId="0" fontId="39" fillId="0" borderId="0" xfId="0" applyNumberFormat="1" applyFont="1" applyAlignment="1" applyProtection="1">
      <alignment horizontal="right" vertical="center"/>
    </xf>
    <xf numFmtId="181" fontId="38" fillId="0" borderId="0" xfId="1" applyNumberFormat="1" applyFont="1" applyAlignment="1" applyProtection="1">
      <alignment vertical="center"/>
    </xf>
    <xf numFmtId="0" fontId="46" fillId="0" borderId="0" xfId="0" applyNumberFormat="1" applyFont="1" applyProtection="1">
      <alignment vertical="center"/>
    </xf>
    <xf numFmtId="180" fontId="38" fillId="0" borderId="0" xfId="0" applyNumberFormat="1" applyFont="1" applyAlignment="1" applyProtection="1">
      <alignment vertical="center"/>
    </xf>
    <xf numFmtId="0" fontId="45" fillId="0" borderId="0" xfId="0" applyNumberFormat="1" applyFont="1" applyProtection="1">
      <alignment vertical="center"/>
    </xf>
    <xf numFmtId="0" fontId="39" fillId="0" borderId="0" xfId="0" applyNumberFormat="1" applyFont="1" applyAlignment="1" applyProtection="1">
      <alignment horizontal="left" vertical="center" indent="4"/>
    </xf>
    <xf numFmtId="0" fontId="47" fillId="0" borderId="0" xfId="0" applyNumberFormat="1" applyFont="1" applyProtection="1">
      <alignment vertical="center"/>
    </xf>
    <xf numFmtId="0" fontId="39" fillId="0" borderId="34" xfId="0" applyNumberFormat="1" applyFont="1" applyBorder="1" applyAlignment="1" applyProtection="1">
      <alignment horizontal="center"/>
    </xf>
    <xf numFmtId="0" fontId="39" fillId="0" borderId="36" xfId="0" applyNumberFormat="1" applyFont="1" applyBorder="1" applyAlignment="1" applyProtection="1">
      <alignment horizontal="center"/>
    </xf>
    <xf numFmtId="0" fontId="39" fillId="0" borderId="0" xfId="0" applyNumberFormat="1" applyFont="1" applyBorder="1" applyAlignment="1" applyProtection="1">
      <alignment vertical="center"/>
    </xf>
    <xf numFmtId="0" fontId="39" fillId="0" borderId="40" xfId="0" applyNumberFormat="1" applyFont="1" applyBorder="1" applyAlignment="1" applyProtection="1">
      <alignment horizontal="center" vertical="top"/>
    </xf>
    <xf numFmtId="0" fontId="39" fillId="0" borderId="41" xfId="0" applyNumberFormat="1" applyFont="1" applyBorder="1" applyAlignment="1" applyProtection="1">
      <alignment horizontal="center" vertical="top"/>
    </xf>
    <xf numFmtId="0" fontId="39" fillId="0" borderId="0" xfId="0" applyNumberFormat="1" applyFont="1" applyAlignment="1" applyProtection="1">
      <alignment horizontal="center" vertical="center"/>
    </xf>
    <xf numFmtId="38" fontId="39" fillId="0" borderId="0" xfId="1" applyFont="1" applyBorder="1" applyAlignment="1" applyProtection="1">
      <alignment vertical="center"/>
    </xf>
    <xf numFmtId="0" fontId="44" fillId="0" borderId="0" xfId="0" applyNumberFormat="1" applyFont="1" applyProtection="1">
      <alignment vertical="center"/>
    </xf>
    <xf numFmtId="0" fontId="39" fillId="0" borderId="0" xfId="0" applyNumberFormat="1" applyFont="1" applyAlignment="1" applyProtection="1">
      <alignment vertical="center" wrapText="1"/>
    </xf>
    <xf numFmtId="0" fontId="39" fillId="0" borderId="0" xfId="0" applyNumberFormat="1" applyFont="1" applyAlignment="1" applyProtection="1">
      <alignment vertical="top" wrapText="1"/>
    </xf>
    <xf numFmtId="0" fontId="39" fillId="0" borderId="0" xfId="0" applyNumberFormat="1" applyFont="1" applyAlignment="1" applyProtection="1">
      <alignment vertical="top"/>
    </xf>
    <xf numFmtId="0" fontId="105" fillId="0" borderId="0" xfId="0" applyFont="1" applyProtection="1">
      <alignment vertical="center"/>
    </xf>
    <xf numFmtId="0" fontId="48" fillId="0" borderId="0" xfId="0" applyNumberFormat="1" applyFont="1" applyProtection="1">
      <alignment vertical="center"/>
    </xf>
    <xf numFmtId="0" fontId="41" fillId="0" borderId="0" xfId="0" applyNumberFormat="1" applyFont="1" applyAlignment="1" applyProtection="1">
      <alignment horizontal="center" vertical="center"/>
    </xf>
    <xf numFmtId="0" fontId="39" fillId="5" borderId="6" xfId="0" applyNumberFormat="1" applyFont="1" applyFill="1" applyBorder="1" applyAlignment="1" applyProtection="1">
      <alignment horizontal="center" vertical="center"/>
    </xf>
    <xf numFmtId="0" fontId="49" fillId="0" borderId="0" xfId="0" applyNumberFormat="1" applyFont="1" applyAlignment="1" applyProtection="1">
      <alignment vertical="center"/>
    </xf>
    <xf numFmtId="0" fontId="42" fillId="0" borderId="0" xfId="0" applyNumberFormat="1" applyFont="1" applyProtection="1">
      <alignment vertical="center"/>
    </xf>
    <xf numFmtId="0" fontId="39" fillId="0" borderId="0" xfId="0" applyFont="1" applyAlignment="1" applyProtection="1">
      <alignment vertical="center" shrinkToFit="1"/>
    </xf>
    <xf numFmtId="0" fontId="39" fillId="0" borderId="6" xfId="0" applyFont="1" applyBorder="1" applyAlignment="1" applyProtection="1">
      <alignment horizontal="left" vertical="center" indent="1" shrinkToFit="1"/>
      <protection locked="0"/>
    </xf>
    <xf numFmtId="38" fontId="39" fillId="0" borderId="7" xfId="1" applyFont="1" applyBorder="1" applyAlignment="1" applyProtection="1">
      <alignment horizontal="center" vertical="center"/>
    </xf>
    <xf numFmtId="201" fontId="99" fillId="0" borderId="6" xfId="0" applyNumberFormat="1" applyFont="1" applyBorder="1" applyAlignment="1" applyProtection="1">
      <alignment horizontal="center" vertical="center" shrinkToFit="1"/>
      <protection locked="0"/>
    </xf>
    <xf numFmtId="38" fontId="43" fillId="0" borderId="0" xfId="1" applyFont="1" applyAlignment="1">
      <alignment vertical="center"/>
    </xf>
    <xf numFmtId="0" fontId="82" fillId="0" borderId="0" xfId="0" applyFont="1" applyBorder="1" applyAlignment="1" applyProtection="1">
      <alignment vertical="center"/>
    </xf>
    <xf numFmtId="0" fontId="82" fillId="0" borderId="0" xfId="0" applyFont="1" applyBorder="1" applyAlignment="1" applyProtection="1">
      <alignment vertical="center" wrapText="1"/>
    </xf>
    <xf numFmtId="0" fontId="70" fillId="18" borderId="6" xfId="5" applyFont="1" applyFill="1" applyBorder="1" applyAlignment="1" applyProtection="1">
      <alignment horizontal="center" vertical="center" wrapText="1"/>
    </xf>
    <xf numFmtId="0" fontId="39" fillId="0" borderId="0" xfId="0" applyFont="1" applyAlignment="1" applyProtection="1">
      <alignment horizontal="right" vertical="center"/>
    </xf>
    <xf numFmtId="0" fontId="113" fillId="0" borderId="0" xfId="0" applyFont="1" applyAlignment="1" applyProtection="1">
      <alignment horizontal="right" vertical="center"/>
    </xf>
    <xf numFmtId="0" fontId="71" fillId="0" borderId="0" xfId="0" applyFont="1" applyProtection="1">
      <alignment vertical="center"/>
    </xf>
    <xf numFmtId="0" fontId="70" fillId="0" borderId="0" xfId="0" applyFont="1" applyProtection="1">
      <alignment vertical="center"/>
    </xf>
    <xf numFmtId="0" fontId="50" fillId="0" borderId="0" xfId="0" applyFont="1" applyProtection="1">
      <alignment vertical="center"/>
    </xf>
    <xf numFmtId="0" fontId="39" fillId="10" borderId="6" xfId="0" applyFont="1" applyFill="1" applyBorder="1" applyAlignment="1" applyProtection="1">
      <alignment horizontal="center" vertical="center"/>
    </xf>
    <xf numFmtId="0" fontId="39" fillId="10" borderId="6" xfId="0" applyFont="1" applyFill="1" applyBorder="1" applyAlignment="1" applyProtection="1">
      <alignment horizontal="center" vertical="center" wrapText="1"/>
    </xf>
    <xf numFmtId="0" fontId="99" fillId="0" borderId="52" xfId="0" applyFont="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9" fillId="0" borderId="53" xfId="0" applyFont="1" applyBorder="1" applyAlignment="1" applyProtection="1">
      <alignment horizontal="center" vertical="center"/>
      <protection locked="0"/>
    </xf>
    <xf numFmtId="0" fontId="99" fillId="0" borderId="65" xfId="0" applyFont="1" applyBorder="1" applyAlignment="1" applyProtection="1">
      <alignment horizontal="center" vertical="center"/>
      <protection locked="0"/>
    </xf>
    <xf numFmtId="0" fontId="99" fillId="0" borderId="81" xfId="0" applyFont="1" applyBorder="1" applyAlignment="1" applyProtection="1">
      <alignment horizontal="center" vertical="center" shrinkToFit="1"/>
      <protection locked="0"/>
    </xf>
    <xf numFmtId="0" fontId="99" fillId="0" borderId="81" xfId="0" applyFont="1" applyBorder="1" applyAlignment="1" applyProtection="1">
      <alignment vertical="center" shrinkToFit="1"/>
      <protection locked="0"/>
    </xf>
    <xf numFmtId="0" fontId="99" fillId="0" borderId="58" xfId="0" applyFont="1" applyBorder="1" applyAlignment="1" applyProtection="1">
      <alignment horizontal="center" vertical="center"/>
      <protection locked="0"/>
    </xf>
    <xf numFmtId="56" fontId="23" fillId="0" borderId="16" xfId="0" applyNumberFormat="1" applyFont="1" applyBorder="1" applyAlignment="1" applyProtection="1">
      <alignment horizontal="left" vertical="center" indent="1"/>
      <protection locked="0"/>
    </xf>
    <xf numFmtId="189" fontId="70" fillId="0" borderId="7" xfId="5" applyNumberFormat="1" applyFont="1" applyFill="1" applyBorder="1" applyAlignment="1" applyProtection="1">
      <alignment horizontal="center" vertical="center" textRotation="255" shrinkToFit="1"/>
      <protection locked="0"/>
    </xf>
    <xf numFmtId="0" fontId="39" fillId="10" borderId="6" xfId="0" applyFont="1" applyFill="1" applyBorder="1" applyAlignment="1" applyProtection="1">
      <alignment horizontal="center" vertical="center"/>
    </xf>
    <xf numFmtId="0" fontId="91" fillId="0" borderId="0" xfId="0" applyFont="1">
      <alignment vertical="center"/>
    </xf>
    <xf numFmtId="0" fontId="128" fillId="0" borderId="0" xfId="0" applyNumberFormat="1" applyFont="1" applyProtection="1">
      <alignment vertical="center"/>
    </xf>
    <xf numFmtId="0" fontId="129" fillId="0" borderId="0" xfId="0" applyNumberFormat="1" applyFont="1" applyProtection="1">
      <alignment vertical="center"/>
    </xf>
    <xf numFmtId="0" fontId="130" fillId="0" borderId="0" xfId="0" applyNumberFormat="1" applyFont="1" applyProtection="1">
      <alignment vertical="center"/>
    </xf>
    <xf numFmtId="0" fontId="129" fillId="0" borderId="0" xfId="0" applyNumberFormat="1" applyFont="1" applyAlignment="1" applyProtection="1">
      <alignment vertical="center"/>
    </xf>
    <xf numFmtId="0" fontId="130" fillId="0" borderId="0" xfId="0" applyNumberFormat="1" applyFont="1" applyAlignment="1" applyProtection="1">
      <alignment vertical="center"/>
    </xf>
    <xf numFmtId="0" fontId="131" fillId="0" borderId="0" xfId="0" applyNumberFormat="1" applyFont="1" applyProtection="1">
      <alignment vertical="center"/>
    </xf>
    <xf numFmtId="0" fontId="128" fillId="0" borderId="0" xfId="12" applyFont="1" applyProtection="1">
      <alignment vertical="center"/>
    </xf>
    <xf numFmtId="0" fontId="130" fillId="17" borderId="0" xfId="0" applyNumberFormat="1" applyFont="1" applyFill="1" applyProtection="1">
      <alignment vertical="center"/>
    </xf>
    <xf numFmtId="0" fontId="131" fillId="17" borderId="0" xfId="0" applyNumberFormat="1" applyFont="1" applyFill="1" applyProtection="1">
      <alignment vertical="center"/>
    </xf>
    <xf numFmtId="0" fontId="132" fillId="0" borderId="0" xfId="0" applyNumberFormat="1" applyFont="1" applyProtection="1">
      <alignment vertical="center"/>
    </xf>
    <xf numFmtId="0" fontId="129" fillId="0" borderId="0" xfId="0" applyNumberFormat="1" applyFont="1" applyAlignment="1" applyProtection="1">
      <alignment vertical="center" wrapText="1"/>
    </xf>
    <xf numFmtId="0" fontId="132" fillId="0" borderId="0" xfId="0" applyFont="1" applyProtection="1">
      <alignment vertical="center"/>
    </xf>
    <xf numFmtId="0" fontId="130" fillId="0" borderId="0" xfId="0" applyNumberFormat="1" applyFont="1" applyAlignment="1" applyProtection="1">
      <alignment horizontal="center" vertical="center"/>
    </xf>
    <xf numFmtId="0" fontId="133" fillId="0" borderId="0" xfId="0" applyNumberFormat="1" applyFont="1" applyProtection="1">
      <alignment vertical="center"/>
    </xf>
    <xf numFmtId="0" fontId="128" fillId="0" borderId="0" xfId="0" applyFont="1" applyProtection="1">
      <alignment vertical="center"/>
    </xf>
    <xf numFmtId="0" fontId="129" fillId="0" borderId="0" xfId="0" applyFont="1" applyProtection="1">
      <alignment vertical="center"/>
    </xf>
    <xf numFmtId="0" fontId="128" fillId="0" borderId="0" xfId="0" applyFont="1" applyAlignment="1" applyProtection="1">
      <alignment vertical="center"/>
    </xf>
    <xf numFmtId="0" fontId="132" fillId="0" borderId="0" xfId="0" applyFont="1">
      <alignment vertical="center"/>
    </xf>
    <xf numFmtId="0" fontId="134" fillId="0" borderId="0" xfId="0" applyFont="1" applyProtection="1">
      <alignment vertical="center"/>
    </xf>
    <xf numFmtId="0" fontId="128" fillId="0" borderId="0" xfId="0" applyFont="1">
      <alignment vertical="center"/>
    </xf>
    <xf numFmtId="0" fontId="132" fillId="0" borderId="0" xfId="0" applyFont="1" applyFill="1" applyBorder="1" applyAlignment="1">
      <alignment vertical="center"/>
    </xf>
    <xf numFmtId="0" fontId="129" fillId="0" borderId="0" xfId="0" applyFont="1" applyBorder="1">
      <alignment vertical="center"/>
    </xf>
    <xf numFmtId="0" fontId="136" fillId="0" borderId="0" xfId="0" applyFont="1" applyBorder="1">
      <alignment vertical="center"/>
    </xf>
    <xf numFmtId="0" fontId="129" fillId="0" borderId="0" xfId="0" applyFont="1">
      <alignment vertical="center"/>
    </xf>
    <xf numFmtId="0" fontId="128" fillId="0" borderId="0" xfId="2" applyFont="1" applyFill="1" applyAlignment="1">
      <alignment vertical="center"/>
    </xf>
    <xf numFmtId="195" fontId="139" fillId="0" borderId="0" xfId="5" applyNumberFormat="1" applyFont="1" applyFill="1" applyAlignment="1">
      <alignment horizontal="center" vertical="center" wrapText="1"/>
    </xf>
    <xf numFmtId="49" fontId="139" fillId="0" borderId="0" xfId="5" applyNumberFormat="1" applyFont="1" applyFill="1" applyAlignment="1">
      <alignment horizontal="center" vertical="center" wrapText="1"/>
    </xf>
    <xf numFmtId="0" fontId="139" fillId="0" borderId="0" xfId="5" applyFont="1" applyFill="1" applyAlignment="1">
      <alignment horizontal="center" vertical="center" wrapText="1"/>
    </xf>
    <xf numFmtId="38" fontId="139" fillId="0" borderId="0" xfId="4" applyFont="1" applyFill="1" applyAlignment="1">
      <alignment horizontal="center" vertical="center" wrapText="1"/>
    </xf>
    <xf numFmtId="189" fontId="139" fillId="0" borderId="0" xfId="5" applyNumberFormat="1" applyFont="1" applyFill="1" applyAlignment="1">
      <alignment horizontal="center" vertical="center" textRotation="255" shrinkToFit="1"/>
    </xf>
    <xf numFmtId="38" fontId="139" fillId="0" borderId="0" xfId="1" applyFont="1" applyFill="1" applyAlignment="1">
      <alignment horizontal="center" vertical="center" wrapText="1"/>
    </xf>
    <xf numFmtId="0" fontId="139" fillId="0" borderId="0" xfId="5" applyFont="1" applyFill="1" applyBorder="1" applyAlignment="1">
      <alignment horizontal="center" vertical="center" wrapText="1"/>
    </xf>
    <xf numFmtId="0" fontId="138" fillId="0" borderId="0" xfId="0" applyFont="1" applyProtection="1">
      <alignment vertical="center"/>
    </xf>
    <xf numFmtId="0" fontId="132" fillId="0" borderId="0" xfId="0" applyFont="1" applyAlignment="1" applyProtection="1">
      <alignment vertical="center"/>
    </xf>
    <xf numFmtId="0" fontId="128" fillId="0" borderId="0" xfId="2" applyFont="1" applyAlignment="1">
      <alignment vertical="center"/>
    </xf>
    <xf numFmtId="0" fontId="137" fillId="11" borderId="0" xfId="2" applyFont="1" applyFill="1" applyAlignment="1" applyProtection="1">
      <alignment vertical="center" wrapText="1"/>
      <protection hidden="1"/>
    </xf>
    <xf numFmtId="0" fontId="137" fillId="11" borderId="0" xfId="2" applyFont="1" applyFill="1" applyAlignment="1" applyProtection="1">
      <alignment vertical="center" shrinkToFit="1"/>
      <protection hidden="1"/>
    </xf>
    <xf numFmtId="0" fontId="140" fillId="0" borderId="0" xfId="2" applyFont="1" applyAlignment="1" applyProtection="1">
      <alignment vertical="center"/>
      <protection hidden="1"/>
    </xf>
    <xf numFmtId="0" fontId="139" fillId="0" borderId="0" xfId="0" applyFont="1">
      <alignment vertical="center"/>
    </xf>
    <xf numFmtId="0" fontId="137" fillId="0" borderId="0" xfId="2" applyFont="1" applyAlignment="1">
      <alignment vertical="center"/>
    </xf>
    <xf numFmtId="0" fontId="140" fillId="0" borderId="0" xfId="2" applyFont="1" applyBorder="1" applyAlignment="1" applyProtection="1">
      <alignment vertical="center"/>
      <protection hidden="1"/>
    </xf>
    <xf numFmtId="0" fontId="128" fillId="12" borderId="0" xfId="2" applyFont="1" applyFill="1" applyAlignment="1">
      <alignment vertical="center"/>
    </xf>
    <xf numFmtId="0" fontId="137" fillId="12" borderId="0" xfId="2" applyFont="1" applyFill="1" applyAlignment="1">
      <alignment vertical="center"/>
    </xf>
    <xf numFmtId="0" fontId="137" fillId="12" borderId="0" xfId="2" applyFont="1" applyFill="1" applyAlignment="1">
      <alignment vertical="center" shrinkToFit="1"/>
    </xf>
    <xf numFmtId="0" fontId="140" fillId="12" borderId="0" xfId="2" applyFont="1" applyFill="1" applyAlignment="1">
      <alignment vertical="center"/>
    </xf>
    <xf numFmtId="0" fontId="140" fillId="12" borderId="0" xfId="2" applyFont="1" applyFill="1" applyAlignment="1">
      <alignment horizontal="center" vertical="center"/>
    </xf>
    <xf numFmtId="197" fontId="140" fillId="12" borderId="0" xfId="2" applyNumberFormat="1" applyFont="1" applyFill="1" applyAlignment="1">
      <alignment vertical="center"/>
    </xf>
    <xf numFmtId="197" fontId="140" fillId="12" borderId="0" xfId="2" applyNumberFormat="1" applyFont="1" applyFill="1" applyAlignment="1">
      <alignment horizontal="center" vertical="center"/>
    </xf>
    <xf numFmtId="0" fontId="140" fillId="12" borderId="0" xfId="2" applyFont="1" applyFill="1" applyBorder="1" applyAlignment="1">
      <alignment vertical="center"/>
    </xf>
    <xf numFmtId="0" fontId="140" fillId="0" borderId="0" xfId="2" applyFont="1" applyAlignment="1">
      <alignment vertical="center" shrinkToFit="1"/>
    </xf>
    <xf numFmtId="0" fontId="140" fillId="0" borderId="0" xfId="2" applyFont="1" applyAlignment="1">
      <alignment vertical="center"/>
    </xf>
    <xf numFmtId="0" fontId="140" fillId="0" borderId="0" xfId="2" applyFont="1" applyAlignment="1">
      <alignment horizontal="center" vertical="center"/>
    </xf>
    <xf numFmtId="197" fontId="140" fillId="0" borderId="0" xfId="2" applyNumberFormat="1" applyFont="1" applyAlignment="1">
      <alignment vertical="center"/>
    </xf>
    <xf numFmtId="197" fontId="140" fillId="0" borderId="0" xfId="2" applyNumberFormat="1" applyFont="1" applyAlignment="1">
      <alignment horizontal="center" vertical="center"/>
    </xf>
    <xf numFmtId="0" fontId="140" fillId="0" borderId="0" xfId="2" applyFont="1" applyBorder="1" applyAlignment="1">
      <alignment vertical="center"/>
    </xf>
    <xf numFmtId="0" fontId="139" fillId="0" borderId="0" xfId="0" applyFont="1" applyBorder="1">
      <alignment vertical="center"/>
    </xf>
    <xf numFmtId="38" fontId="142" fillId="0" borderId="160" xfId="1" applyFont="1" applyBorder="1">
      <alignment vertical="center"/>
    </xf>
    <xf numFmtId="38" fontId="141" fillId="0" borderId="160" xfId="1" applyFont="1" applyBorder="1" applyAlignment="1">
      <alignment vertical="center" wrapText="1"/>
    </xf>
    <xf numFmtId="38" fontId="82" fillId="0" borderId="161" xfId="1" applyFont="1" applyFill="1" applyBorder="1" applyAlignment="1" applyProtection="1">
      <alignment horizontal="center" vertical="center"/>
    </xf>
    <xf numFmtId="38" fontId="143" fillId="0" borderId="0" xfId="1" applyFont="1" applyAlignment="1">
      <alignment vertical="center"/>
    </xf>
    <xf numFmtId="0" fontId="37" fillId="0" borderId="0" xfId="0" applyFont="1">
      <alignment vertical="center"/>
    </xf>
    <xf numFmtId="0" fontId="88" fillId="0" borderId="0" xfId="22" applyFont="1">
      <alignment vertical="center"/>
    </xf>
    <xf numFmtId="0" fontId="88" fillId="0" borderId="0" xfId="22" applyFont="1" applyAlignment="1">
      <alignment vertical="center" shrinkToFit="1"/>
    </xf>
    <xf numFmtId="0" fontId="88" fillId="0" borderId="0" xfId="22" applyFont="1" applyAlignment="1">
      <alignment horizontal="center" vertical="center"/>
    </xf>
    <xf numFmtId="0" fontId="82" fillId="0" borderId="0" xfId="0" applyNumberFormat="1" applyFont="1" applyAlignment="1" applyProtection="1">
      <alignment horizontal="center" vertical="center"/>
    </xf>
    <xf numFmtId="0" fontId="82" fillId="0" borderId="0" xfId="0" applyNumberFormat="1" applyFont="1" applyAlignment="1" applyProtection="1">
      <alignment horizontal="left" vertical="center" indent="3"/>
    </xf>
    <xf numFmtId="0" fontId="123" fillId="0" borderId="0" xfId="6" applyFont="1" applyProtection="1">
      <alignment vertical="center"/>
      <protection hidden="1"/>
    </xf>
    <xf numFmtId="0" fontId="147" fillId="0" borderId="0" xfId="6" applyFont="1" applyProtection="1">
      <alignment vertical="center"/>
      <protection hidden="1"/>
    </xf>
    <xf numFmtId="0" fontId="84" fillId="9" borderId="0" xfId="6" applyFont="1" applyFill="1" applyAlignment="1">
      <alignment vertical="top" wrapText="1"/>
    </xf>
    <xf numFmtId="203" fontId="66" fillId="0" borderId="0" xfId="6" applyNumberFormat="1" applyFont="1" applyAlignment="1" applyProtection="1">
      <alignment horizontal="center" vertical="center" wrapText="1"/>
      <protection hidden="1"/>
    </xf>
    <xf numFmtId="203" fontId="66" fillId="14" borderId="0" xfId="6" applyNumberFormat="1" applyFont="1" applyFill="1" applyAlignment="1" applyProtection="1">
      <alignment horizontal="center" vertical="center" wrapText="1"/>
      <protection hidden="1"/>
    </xf>
    <xf numFmtId="0" fontId="39" fillId="0" borderId="0" xfId="0" applyFont="1" applyAlignment="1" applyProtection="1">
      <alignment vertical="center"/>
    </xf>
    <xf numFmtId="0" fontId="39" fillId="0" borderId="0" xfId="0" applyFont="1">
      <alignment vertical="center"/>
    </xf>
    <xf numFmtId="0" fontId="39" fillId="0" borderId="0" xfId="0" applyFont="1">
      <alignment vertical="center"/>
    </xf>
    <xf numFmtId="0" fontId="80" fillId="0" borderId="0" xfId="0" applyFont="1" applyProtection="1">
      <alignment vertical="center"/>
    </xf>
    <xf numFmtId="0" fontId="50" fillId="0" borderId="0" xfId="0" applyFont="1" applyAlignment="1" applyProtection="1">
      <alignment horizontal="right" vertical="center"/>
    </xf>
    <xf numFmtId="0" fontId="50" fillId="0" borderId="0" xfId="0" applyFont="1" applyAlignment="1" applyProtection="1">
      <alignment vertical="center" shrinkToFit="1"/>
    </xf>
    <xf numFmtId="0" fontId="70" fillId="0" borderId="0" xfId="0" applyFont="1" applyAlignment="1" applyProtection="1">
      <alignment horizontal="right" vertical="center"/>
    </xf>
    <xf numFmtId="0" fontId="70" fillId="0" borderId="0" xfId="0" applyFont="1" applyAlignment="1" applyProtection="1">
      <alignment vertical="center" shrinkToFit="1"/>
    </xf>
    <xf numFmtId="0" fontId="78" fillId="0" borderId="0" xfId="0" applyFont="1" applyProtection="1">
      <alignment vertical="center"/>
    </xf>
    <xf numFmtId="0" fontId="70" fillId="0" borderId="0" xfId="0" applyFont="1" applyAlignment="1" applyProtection="1">
      <alignment horizontal="center" vertical="center"/>
    </xf>
    <xf numFmtId="0" fontId="92" fillId="0" borderId="9" xfId="0" applyFont="1" applyBorder="1" applyAlignment="1" applyProtection="1">
      <alignment vertical="center"/>
    </xf>
    <xf numFmtId="0" fontId="154" fillId="0" borderId="0" xfId="0" applyFont="1" applyProtection="1">
      <alignment vertical="center"/>
    </xf>
    <xf numFmtId="0" fontId="154" fillId="0" borderId="0" xfId="0" applyFont="1">
      <alignment vertical="center"/>
    </xf>
    <xf numFmtId="0" fontId="50" fillId="0" borderId="0" xfId="0" applyFont="1">
      <alignment vertical="center"/>
    </xf>
    <xf numFmtId="0" fontId="70" fillId="0" borderId="8" xfId="5" applyFont="1" applyBorder="1" applyAlignment="1" applyProtection="1">
      <alignment horizontal="center" vertical="center" wrapText="1"/>
      <protection locked="0"/>
    </xf>
    <xf numFmtId="0" fontId="118" fillId="0" borderId="148" xfId="0" applyFont="1" applyBorder="1" applyAlignment="1">
      <alignment vertical="center" shrinkToFit="1"/>
    </xf>
    <xf numFmtId="179" fontId="39" fillId="0" borderId="0" xfId="0" applyNumberFormat="1" applyFont="1" applyAlignment="1" applyProtection="1">
      <alignment horizontal="left" vertical="center" indent="1"/>
    </xf>
    <xf numFmtId="0" fontId="39" fillId="0" borderId="0" xfId="0" applyNumberFormat="1" applyFont="1" applyAlignment="1" applyProtection="1">
      <alignment vertical="top" wrapText="1"/>
    </xf>
    <xf numFmtId="0" fontId="84" fillId="9" borderId="0" xfId="6" applyFont="1" applyFill="1" applyAlignment="1"/>
    <xf numFmtId="0" fontId="157" fillId="0" borderId="0" xfId="6" applyFont="1" applyProtection="1">
      <alignment vertical="center"/>
      <protection hidden="1"/>
    </xf>
    <xf numFmtId="0" fontId="157" fillId="0" borderId="0" xfId="6" applyFont="1">
      <alignment vertical="center"/>
    </xf>
    <xf numFmtId="0" fontId="157" fillId="0" borderId="0" xfId="12" applyFont="1" applyAlignment="1">
      <alignment vertical="center" shrinkToFit="1"/>
    </xf>
    <xf numFmtId="0" fontId="152" fillId="0" borderId="0" xfId="6" applyFont="1" applyAlignment="1">
      <alignment horizontal="right" vertical="center"/>
    </xf>
    <xf numFmtId="0" fontId="158" fillId="9" borderId="0" xfId="6" applyFont="1" applyFill="1">
      <alignment vertical="center"/>
    </xf>
    <xf numFmtId="0" fontId="157" fillId="9" borderId="0" xfId="6" applyFont="1" applyFill="1">
      <alignment vertical="center"/>
    </xf>
    <xf numFmtId="0" fontId="157" fillId="0" borderId="0" xfId="6" applyFont="1" applyAlignment="1">
      <alignment horizontal="right" vertical="center"/>
    </xf>
    <xf numFmtId="0" fontId="150" fillId="9" borderId="0" xfId="6" applyFont="1" applyFill="1">
      <alignment vertical="center"/>
    </xf>
    <xf numFmtId="0" fontId="157" fillId="9" borderId="0" xfId="6" applyFont="1" applyFill="1" applyAlignment="1">
      <alignment horizontal="center" vertical="center"/>
    </xf>
    <xf numFmtId="0" fontId="100" fillId="0" borderId="0" xfId="6" applyFont="1">
      <alignment vertical="center"/>
    </xf>
    <xf numFmtId="0" fontId="84" fillId="9" borderId="0" xfId="6" applyFont="1" applyFill="1">
      <alignment vertical="center"/>
    </xf>
    <xf numFmtId="0" fontId="88" fillId="9" borderId="0" xfId="6" applyFont="1" applyFill="1" applyAlignment="1"/>
    <xf numFmtId="0" fontId="100" fillId="9" borderId="0" xfId="6" applyFont="1" applyFill="1">
      <alignment vertical="center"/>
    </xf>
    <xf numFmtId="0" fontId="100" fillId="9" borderId="0" xfId="6" applyFont="1" applyFill="1" applyAlignment="1">
      <alignment horizontal="left" vertical="center" indent="1"/>
    </xf>
    <xf numFmtId="0" fontId="100" fillId="0" borderId="0" xfId="6" applyFont="1" applyProtection="1">
      <alignment vertical="center"/>
      <protection hidden="1"/>
    </xf>
    <xf numFmtId="0" fontId="74" fillId="0" borderId="0" xfId="12" applyFont="1" applyAlignment="1" applyProtection="1">
      <alignment horizontal="right" vertical="center"/>
      <protection hidden="1"/>
    </xf>
    <xf numFmtId="0" fontId="150" fillId="0" borderId="0" xfId="6" applyFont="1">
      <alignment vertical="center"/>
    </xf>
    <xf numFmtId="0" fontId="84" fillId="0" borderId="0" xfId="6" applyFont="1" applyAlignment="1">
      <alignment horizontal="left" vertical="center" shrinkToFit="1"/>
    </xf>
    <xf numFmtId="0" fontId="159" fillId="0" borderId="0" xfId="12" applyFont="1" applyAlignment="1" applyProtection="1">
      <alignment horizontal="right" vertical="center"/>
      <protection hidden="1"/>
    </xf>
    <xf numFmtId="0" fontId="84" fillId="9" borderId="0" xfId="6" applyFont="1" applyFill="1" applyAlignment="1">
      <alignment horizontal="center" vertical="center" wrapText="1"/>
    </xf>
    <xf numFmtId="0" fontId="150" fillId="9" borderId="0" xfId="6" applyFont="1" applyFill="1" applyAlignment="1">
      <alignment horizontal="right" vertical="center"/>
    </xf>
    <xf numFmtId="0" fontId="152" fillId="9" borderId="0" xfId="6" applyFont="1" applyFill="1" applyAlignment="1">
      <alignment horizontal="left" vertical="top"/>
    </xf>
    <xf numFmtId="0" fontId="84" fillId="9" borderId="0" xfId="6" applyFont="1" applyFill="1" applyAlignment="1">
      <alignment horizontal="right" vertical="center"/>
    </xf>
    <xf numFmtId="0" fontId="150" fillId="0" borderId="0" xfId="6" applyFont="1" applyAlignment="1">
      <alignment horizontal="center" vertical="center"/>
    </xf>
    <xf numFmtId="0" fontId="152" fillId="9" borderId="0" xfId="6" applyFont="1" applyFill="1" applyAlignment="1">
      <alignment vertical="top"/>
    </xf>
    <xf numFmtId="0" fontId="152" fillId="0" borderId="0" xfId="6" applyFont="1">
      <alignment vertical="center"/>
    </xf>
    <xf numFmtId="0" fontId="160" fillId="0" borderId="0" xfId="12" applyFont="1" applyProtection="1">
      <alignment vertical="center"/>
      <protection hidden="1"/>
    </xf>
    <xf numFmtId="0" fontId="151" fillId="0" borderId="0" xfId="12" applyFont="1" applyProtection="1">
      <alignment vertical="center"/>
      <protection hidden="1"/>
    </xf>
    <xf numFmtId="38" fontId="70" fillId="0" borderId="0" xfId="10" applyFont="1" applyProtection="1">
      <alignment vertical="center"/>
      <protection hidden="1"/>
    </xf>
    <xf numFmtId="0" fontId="148" fillId="0" borderId="0" xfId="12" applyFont="1" applyProtection="1">
      <alignment vertical="center"/>
      <protection hidden="1"/>
    </xf>
    <xf numFmtId="0" fontId="84" fillId="0" borderId="0" xfId="12" applyFont="1" applyProtection="1">
      <alignment vertical="center"/>
      <protection hidden="1"/>
    </xf>
    <xf numFmtId="0" fontId="156" fillId="9" borderId="0" xfId="12" applyFont="1" applyFill="1" applyProtection="1">
      <alignment vertical="center"/>
      <protection hidden="1"/>
    </xf>
    <xf numFmtId="0" fontId="50" fillId="9" borderId="0" xfId="12" applyFont="1" applyFill="1" applyAlignment="1" applyProtection="1">
      <alignment vertical="center" wrapText="1"/>
      <protection hidden="1"/>
    </xf>
    <xf numFmtId="202" fontId="159" fillId="0" borderId="0" xfId="12" applyNumberFormat="1" applyFont="1" applyProtection="1">
      <alignment vertical="center"/>
      <protection hidden="1"/>
    </xf>
    <xf numFmtId="203" fontId="156" fillId="0" borderId="0" xfId="12" applyNumberFormat="1" applyFont="1" applyAlignment="1" applyProtection="1">
      <alignment horizontal="center" vertical="center"/>
      <protection hidden="1"/>
    </xf>
    <xf numFmtId="202" fontId="161" fillId="0" borderId="0" xfId="6" applyNumberFormat="1" applyFont="1" applyAlignment="1" applyProtection="1">
      <alignment vertical="center" wrapText="1"/>
      <protection hidden="1"/>
    </xf>
    <xf numFmtId="202" fontId="161" fillId="14" borderId="0" xfId="6" applyNumberFormat="1" applyFont="1" applyFill="1" applyAlignment="1" applyProtection="1">
      <alignment vertical="center" wrapText="1"/>
      <protection hidden="1"/>
    </xf>
    <xf numFmtId="0" fontId="163" fillId="0" borderId="0" xfId="2" applyFont="1" applyAlignment="1" applyProtection="1">
      <alignment vertical="center"/>
      <protection locked="0"/>
    </xf>
    <xf numFmtId="0" fontId="163" fillId="0" borderId="37" xfId="2" applyFont="1" applyBorder="1" applyAlignment="1" applyProtection="1">
      <alignment vertical="center"/>
      <protection locked="0"/>
    </xf>
    <xf numFmtId="0" fontId="39" fillId="0" borderId="0" xfId="0" applyFont="1">
      <alignment vertical="center"/>
    </xf>
    <xf numFmtId="0" fontId="82" fillId="0" borderId="0" xfId="0" applyFont="1">
      <alignment vertical="center"/>
    </xf>
    <xf numFmtId="0" fontId="150" fillId="0" borderId="0" xfId="6" applyFont="1" applyProtection="1">
      <alignment vertical="center"/>
      <protection hidden="1"/>
    </xf>
    <xf numFmtId="0" fontId="51" fillId="0" borderId="0" xfId="6" applyFont="1" applyProtection="1">
      <alignment vertical="center"/>
      <protection hidden="1"/>
    </xf>
    <xf numFmtId="0" fontId="159" fillId="0" borderId="0" xfId="12" applyFont="1" applyProtection="1">
      <alignment vertical="center"/>
      <protection hidden="1"/>
    </xf>
    <xf numFmtId="0" fontId="156" fillId="0" borderId="0" xfId="12" applyFont="1" applyProtection="1">
      <alignment vertical="center"/>
      <protection hidden="1"/>
    </xf>
    <xf numFmtId="0" fontId="144" fillId="0" borderId="39" xfId="0" applyFont="1" applyBorder="1" applyAlignment="1">
      <alignment vertical="center" wrapText="1"/>
    </xf>
    <xf numFmtId="0" fontId="91" fillId="0" borderId="40" xfId="0" applyFont="1" applyBorder="1">
      <alignment vertical="center"/>
    </xf>
    <xf numFmtId="0" fontId="150" fillId="0" borderId="0" xfId="2" applyFont="1"/>
    <xf numFmtId="0" fontId="87" fillId="0" borderId="0" xfId="2" applyFont="1" applyAlignment="1">
      <alignment horizontal="left" vertical="center"/>
    </xf>
    <xf numFmtId="0" fontId="162" fillId="0" borderId="0" xfId="2" applyFont="1"/>
    <xf numFmtId="0" fontId="152" fillId="0" borderId="0" xfId="2" applyFont="1"/>
    <xf numFmtId="0" fontId="162" fillId="0" borderId="9" xfId="2" applyFont="1" applyBorder="1" applyAlignment="1">
      <alignment vertical="center"/>
    </xf>
    <xf numFmtId="0" fontId="162" fillId="0" borderId="0" xfId="2" applyFont="1" applyAlignment="1">
      <alignment vertical="center"/>
    </xf>
    <xf numFmtId="0" fontId="150" fillId="0" borderId="174" xfId="2" applyFont="1" applyBorder="1" applyAlignment="1" applyProtection="1">
      <alignment vertical="center"/>
      <protection locked="0"/>
    </xf>
    <xf numFmtId="0" fontId="150" fillId="0" borderId="175" xfId="2" applyFont="1" applyBorder="1" applyAlignment="1" applyProtection="1">
      <alignment vertical="center"/>
      <protection locked="0"/>
    </xf>
    <xf numFmtId="0" fontId="150" fillId="0" borderId="176" xfId="2" applyFont="1" applyBorder="1" applyAlignment="1" applyProtection="1">
      <alignment vertical="center"/>
      <protection locked="0"/>
    </xf>
    <xf numFmtId="0" fontId="150" fillId="0" borderId="177" xfId="2" applyFont="1" applyBorder="1" applyAlignment="1" applyProtection="1">
      <alignment vertical="center"/>
      <protection locked="0"/>
    </xf>
    <xf numFmtId="0" fontId="150" fillId="0" borderId="178" xfId="2" applyFont="1" applyBorder="1" applyAlignment="1" applyProtection="1">
      <alignment vertical="center"/>
      <protection locked="0"/>
    </xf>
    <xf numFmtId="0" fontId="150" fillId="0" borderId="0" xfId="2" applyFont="1" applyAlignment="1" applyProtection="1">
      <alignment vertical="center"/>
      <protection locked="0"/>
    </xf>
    <xf numFmtId="0" fontId="150" fillId="0" borderId="179" xfId="2" applyFont="1" applyBorder="1" applyAlignment="1" applyProtection="1">
      <alignment vertical="center"/>
      <protection locked="0"/>
    </xf>
    <xf numFmtId="0" fontId="150" fillId="0" borderId="180" xfId="2" applyFont="1" applyBorder="1" applyAlignment="1" applyProtection="1">
      <alignment vertical="center"/>
      <protection locked="0"/>
    </xf>
    <xf numFmtId="0" fontId="156" fillId="0" borderId="0" xfId="2" applyFont="1" applyAlignment="1">
      <alignment horizontal="left" vertical="center"/>
    </xf>
    <xf numFmtId="0" fontId="39" fillId="0" borderId="0" xfId="0" applyFont="1" applyAlignment="1" applyProtection="1">
      <alignment vertical="center"/>
    </xf>
    <xf numFmtId="0" fontId="39" fillId="0" borderId="0" xfId="0" applyFont="1" applyFill="1">
      <alignment vertical="center"/>
    </xf>
    <xf numFmtId="38" fontId="48" fillId="0" borderId="211" xfId="1" applyFont="1" applyBorder="1" applyAlignment="1">
      <alignment horizontal="center" vertical="center" wrapText="1"/>
    </xf>
    <xf numFmtId="0" fontId="39" fillId="0" borderId="0" xfId="0" applyFont="1">
      <alignment vertical="center"/>
    </xf>
    <xf numFmtId="0" fontId="48" fillId="0" borderId="0" xfId="0" applyFont="1">
      <alignment vertical="center"/>
    </xf>
    <xf numFmtId="0" fontId="170" fillId="0" borderId="0" xfId="0" applyFont="1">
      <alignment vertical="center"/>
    </xf>
    <xf numFmtId="0" fontId="170" fillId="0" borderId="0" xfId="0" applyFont="1" applyAlignment="1">
      <alignment horizontal="center" vertical="center"/>
    </xf>
    <xf numFmtId="0" fontId="170" fillId="0" borderId="0" xfId="0" applyFont="1" applyAlignment="1">
      <alignment vertical="center" wrapText="1"/>
    </xf>
    <xf numFmtId="0" fontId="171" fillId="0" borderId="0" xfId="0" applyFont="1">
      <alignment vertical="center"/>
    </xf>
    <xf numFmtId="0" fontId="91" fillId="5" borderId="34" xfId="0" applyFont="1" applyFill="1" applyBorder="1" applyAlignment="1">
      <alignment horizontal="center" vertical="center"/>
    </xf>
    <xf numFmtId="0" fontId="91" fillId="5" borderId="35" xfId="0" applyFont="1" applyFill="1" applyBorder="1" applyAlignment="1">
      <alignment horizontal="center" vertical="center"/>
    </xf>
    <xf numFmtId="0" fontId="91" fillId="5" borderId="35" xfId="0" applyFont="1" applyFill="1" applyBorder="1" applyAlignment="1">
      <alignment horizontal="center" vertical="center" wrapText="1"/>
    </xf>
    <xf numFmtId="0" fontId="91" fillId="5" borderId="36" xfId="0" applyFont="1" applyFill="1" applyBorder="1" applyAlignment="1">
      <alignment horizontal="center" vertical="center" wrapText="1"/>
    </xf>
    <xf numFmtId="0" fontId="91" fillId="0" borderId="0" xfId="0" applyFont="1" applyAlignment="1">
      <alignment horizontal="center" vertical="center"/>
    </xf>
    <xf numFmtId="0" fontId="172" fillId="0" borderId="0" xfId="0" applyFont="1">
      <alignment vertical="center"/>
    </xf>
    <xf numFmtId="0" fontId="96" fillId="0" borderId="39" xfId="0" applyFont="1" applyBorder="1" applyAlignment="1">
      <alignment vertical="center" wrapText="1"/>
    </xf>
    <xf numFmtId="0" fontId="91" fillId="0" borderId="0" xfId="0" applyFont="1" applyAlignment="1">
      <alignment vertical="center" wrapText="1"/>
    </xf>
    <xf numFmtId="0" fontId="91" fillId="0" borderId="39" xfId="0" applyFont="1" applyBorder="1" applyAlignment="1">
      <alignment vertical="center" wrapText="1"/>
    </xf>
    <xf numFmtId="0" fontId="144" fillId="0" borderId="0" xfId="0" applyFont="1" applyAlignment="1">
      <alignment horizontal="center" vertical="center"/>
    </xf>
    <xf numFmtId="0" fontId="91" fillId="0" borderId="37" xfId="0" applyFont="1" applyBorder="1">
      <alignment vertical="center"/>
    </xf>
    <xf numFmtId="0" fontId="91" fillId="0" borderId="37" xfId="0" applyFont="1" applyBorder="1" applyAlignment="1">
      <alignment horizontal="center" vertical="center"/>
    </xf>
    <xf numFmtId="0" fontId="93" fillId="0" borderId="41" xfId="0" applyFont="1" applyBorder="1" applyAlignment="1">
      <alignment vertical="center" wrapText="1"/>
    </xf>
    <xf numFmtId="0" fontId="134" fillId="0" borderId="0" xfId="0" applyFont="1">
      <alignment vertical="center"/>
    </xf>
    <xf numFmtId="0" fontId="48" fillId="0" borderId="0" xfId="0" applyFont="1" applyAlignment="1">
      <alignment horizontal="center" vertical="center"/>
    </xf>
    <xf numFmtId="0" fontId="174" fillId="0" borderId="0" xfId="1251" applyFont="1" applyAlignment="1">
      <alignment horizontal="left" vertical="center"/>
    </xf>
    <xf numFmtId="0" fontId="169" fillId="0" borderId="0" xfId="1251" applyFont="1">
      <alignment vertical="center"/>
    </xf>
    <xf numFmtId="0" fontId="169" fillId="0" borderId="0" xfId="1251" applyFont="1" applyAlignment="1">
      <alignment horizontal="center" vertical="center"/>
    </xf>
    <xf numFmtId="38" fontId="169" fillId="0" borderId="0" xfId="1252" applyFont="1" applyBorder="1" applyAlignment="1">
      <alignment horizontal="center" vertical="center"/>
    </xf>
    <xf numFmtId="38" fontId="169" fillId="0" borderId="0" xfId="1252" applyFont="1" applyBorder="1">
      <alignment vertical="center"/>
    </xf>
    <xf numFmtId="215" fontId="169" fillId="0" borderId="198" xfId="1252" applyNumberFormat="1" applyFont="1" applyBorder="1">
      <alignment vertical="center"/>
    </xf>
    <xf numFmtId="216" fontId="169" fillId="0" borderId="214" xfId="1252" applyNumberFormat="1" applyFont="1" applyBorder="1">
      <alignment vertical="center"/>
    </xf>
    <xf numFmtId="207" fontId="169" fillId="0" borderId="200" xfId="1251" applyNumberFormat="1" applyFont="1" applyBorder="1" applyAlignment="1">
      <alignment horizontal="center" vertical="center"/>
    </xf>
    <xf numFmtId="217" fontId="169" fillId="0" borderId="198" xfId="1252" applyNumberFormat="1" applyFont="1" applyBorder="1">
      <alignment vertical="center"/>
    </xf>
    <xf numFmtId="207" fontId="169" fillId="0" borderId="207" xfId="1251" applyNumberFormat="1" applyFont="1" applyBorder="1" applyAlignment="1">
      <alignment horizontal="center" vertical="center"/>
    </xf>
    <xf numFmtId="217" fontId="169" fillId="0" borderId="208" xfId="1252" applyNumberFormat="1" applyFont="1" applyBorder="1">
      <alignment vertical="center"/>
    </xf>
    <xf numFmtId="0" fontId="39" fillId="0" borderId="39" xfId="0" applyNumberFormat="1" applyFont="1" applyBorder="1" applyProtection="1">
      <alignment vertical="center"/>
    </xf>
    <xf numFmtId="0" fontId="175" fillId="0" borderId="0" xfId="0" applyFont="1" applyProtection="1">
      <alignment vertical="center"/>
    </xf>
    <xf numFmtId="0" fontId="169" fillId="0" borderId="0" xfId="0" applyFont="1" applyProtection="1">
      <alignment vertical="center"/>
    </xf>
    <xf numFmtId="0" fontId="176" fillId="0" borderId="0" xfId="0" applyFont="1" applyProtection="1">
      <alignment vertical="center"/>
    </xf>
    <xf numFmtId="0" fontId="177" fillId="0" borderId="0" xfId="1250" applyFont="1" applyProtection="1">
      <alignment vertical="center"/>
    </xf>
    <xf numFmtId="0" fontId="177" fillId="0" borderId="0" xfId="1250" applyFont="1" applyBorder="1" applyProtection="1">
      <alignment vertical="center"/>
    </xf>
    <xf numFmtId="0" fontId="95" fillId="0" borderId="0" xfId="1250" applyFont="1" applyProtection="1">
      <alignment vertical="center"/>
    </xf>
    <xf numFmtId="0" fontId="95" fillId="0" borderId="0" xfId="1250" applyFont="1" applyBorder="1" applyProtection="1">
      <alignment vertical="center"/>
    </xf>
    <xf numFmtId="0" fontId="95" fillId="0" borderId="0" xfId="1250" applyFont="1" applyAlignment="1" applyProtection="1">
      <alignment vertical="center" shrinkToFit="1"/>
    </xf>
    <xf numFmtId="0" fontId="71" fillId="0" borderId="0" xfId="0" applyFont="1" applyBorder="1" applyProtection="1">
      <alignment vertical="center"/>
    </xf>
    <xf numFmtId="0" fontId="69" fillId="0" borderId="0" xfId="1250" applyFont="1" applyAlignment="1" applyProtection="1">
      <alignment horizontal="center" vertical="center"/>
    </xf>
    <xf numFmtId="49" fontId="69" fillId="0" borderId="0" xfId="9" applyNumberFormat="1" applyFont="1" applyFill="1" applyBorder="1" applyAlignment="1" applyProtection="1">
      <alignment horizontal="center" vertical="center" shrinkToFit="1"/>
    </xf>
    <xf numFmtId="49" fontId="95" fillId="0" borderId="0" xfId="9" applyNumberFormat="1" applyFont="1" applyFill="1" applyBorder="1" applyAlignment="1" applyProtection="1">
      <alignment vertical="center" shrinkToFit="1"/>
    </xf>
    <xf numFmtId="0" fontId="95" fillId="0" borderId="0" xfId="1250" applyFont="1" applyBorder="1" applyAlignment="1" applyProtection="1">
      <alignment horizontal="center" vertical="center"/>
    </xf>
    <xf numFmtId="0" fontId="95" fillId="0" borderId="0" xfId="1250" applyFont="1" applyAlignment="1" applyProtection="1">
      <alignment horizontal="center" vertical="center"/>
    </xf>
    <xf numFmtId="0" fontId="71" fillId="0" borderId="0" xfId="0" applyFont="1" applyFill="1" applyBorder="1" applyAlignment="1" applyProtection="1">
      <alignment horizontal="center" vertical="center"/>
    </xf>
    <xf numFmtId="0" fontId="71" fillId="0" borderId="39" xfId="0" applyFont="1" applyBorder="1" applyProtection="1">
      <alignment vertical="center"/>
    </xf>
    <xf numFmtId="0" fontId="48" fillId="0" borderId="35" xfId="0" applyFont="1" applyBorder="1" applyAlignment="1" applyProtection="1">
      <alignment horizontal="center" vertical="center"/>
    </xf>
    <xf numFmtId="0" fontId="48" fillId="0" borderId="0" xfId="0" applyFont="1" applyFill="1" applyBorder="1" applyAlignment="1" applyProtection="1">
      <alignment horizontal="center" vertical="center"/>
    </xf>
    <xf numFmtId="0" fontId="71" fillId="0" borderId="0" xfId="0" applyFont="1" applyFill="1" applyBorder="1" applyProtection="1">
      <alignment vertical="center"/>
    </xf>
    <xf numFmtId="0" fontId="71" fillId="0" borderId="0" xfId="0" applyFont="1" applyFill="1" applyProtection="1">
      <alignment vertical="center"/>
    </xf>
    <xf numFmtId="38" fontId="169" fillId="0" borderId="0" xfId="1252" applyFont="1" applyFill="1" applyBorder="1">
      <alignment vertical="center"/>
    </xf>
    <xf numFmtId="0" fontId="169" fillId="0" borderId="0" xfId="1251" applyFont="1" applyBorder="1">
      <alignment vertical="center"/>
    </xf>
    <xf numFmtId="0" fontId="169" fillId="0" borderId="0" xfId="1251" applyFont="1" applyFill="1" applyBorder="1">
      <alignment vertical="center"/>
    </xf>
    <xf numFmtId="0" fontId="180" fillId="0" borderId="0" xfId="1250" applyFont="1" applyProtection="1">
      <alignment vertical="center"/>
    </xf>
    <xf numFmtId="0" fontId="181" fillId="0" borderId="0" xfId="0" applyFont="1" applyProtection="1">
      <alignment vertical="center"/>
    </xf>
    <xf numFmtId="206" fontId="127" fillId="0" borderId="0" xfId="1252" applyNumberFormat="1" applyFont="1">
      <alignment vertical="center"/>
    </xf>
    <xf numFmtId="0" fontId="71" fillId="0" borderId="0" xfId="1251" applyFont="1">
      <alignment vertical="center"/>
    </xf>
    <xf numFmtId="0" fontId="71" fillId="0" borderId="0" xfId="1251" applyFont="1" applyAlignment="1">
      <alignment horizontal="center" vertical="center"/>
    </xf>
    <xf numFmtId="38" fontId="71" fillId="0" borderId="227" xfId="1252" applyFont="1" applyFill="1" applyBorder="1" applyAlignment="1">
      <alignment horizontal="center" vertical="center"/>
    </xf>
    <xf numFmtId="0" fontId="71" fillId="20" borderId="189" xfId="1251" applyFont="1" applyFill="1" applyBorder="1" applyAlignment="1">
      <alignment horizontal="center" vertical="center"/>
    </xf>
    <xf numFmtId="0" fontId="71" fillId="20" borderId="190" xfId="1251" applyFont="1" applyFill="1" applyBorder="1" applyAlignment="1">
      <alignment horizontal="center" vertical="center"/>
    </xf>
    <xf numFmtId="38" fontId="71" fillId="0" borderId="199" xfId="1252" applyFont="1" applyBorder="1">
      <alignment vertical="center"/>
    </xf>
    <xf numFmtId="38" fontId="71" fillId="0" borderId="227" xfId="1252" applyFont="1" applyFill="1" applyBorder="1">
      <alignment vertical="center"/>
    </xf>
    <xf numFmtId="38" fontId="71" fillId="0" borderId="204" xfId="1252" applyFont="1" applyBorder="1">
      <alignment vertical="center"/>
    </xf>
    <xf numFmtId="204" fontId="71" fillId="0" borderId="206" xfId="1253" applyNumberFormat="1" applyFont="1" applyBorder="1">
      <alignment vertical="center"/>
    </xf>
    <xf numFmtId="204" fontId="71" fillId="0" borderId="227" xfId="1253" applyNumberFormat="1" applyFont="1" applyFill="1" applyBorder="1">
      <alignment vertical="center"/>
    </xf>
    <xf numFmtId="0" fontId="71" fillId="0" borderId="0" xfId="1251" applyFont="1" applyFill="1" applyBorder="1" applyAlignment="1">
      <alignment vertical="center"/>
    </xf>
    <xf numFmtId="0" fontId="71" fillId="0" borderId="149" xfId="1251" applyFont="1" applyFill="1" applyBorder="1" applyAlignment="1">
      <alignment vertical="center"/>
    </xf>
    <xf numFmtId="0" fontId="56" fillId="10" borderId="6" xfId="0" applyFont="1" applyFill="1" applyBorder="1" applyAlignment="1" applyProtection="1">
      <alignment horizontal="center" vertical="center"/>
    </xf>
    <xf numFmtId="0" fontId="56" fillId="0" borderId="0" xfId="0" applyFont="1" applyFill="1" applyBorder="1" applyAlignment="1" applyProtection="1">
      <alignment horizontal="center" vertical="center"/>
    </xf>
    <xf numFmtId="0" fontId="56" fillId="0" borderId="0" xfId="0" applyFont="1" applyBorder="1" applyProtection="1">
      <alignment vertical="center"/>
    </xf>
    <xf numFmtId="0" fontId="182" fillId="0" borderId="0" xfId="0" applyFont="1" applyProtection="1">
      <alignment vertical="center"/>
    </xf>
    <xf numFmtId="0" fontId="72" fillId="0" borderId="0" xfId="0" applyFont="1" applyBorder="1" applyProtection="1">
      <alignment vertical="center"/>
    </xf>
    <xf numFmtId="0" fontId="56" fillId="0" borderId="39" xfId="0" applyFont="1" applyBorder="1" applyProtection="1">
      <alignment vertical="center"/>
    </xf>
    <xf numFmtId="0" fontId="72" fillId="0" borderId="0" xfId="0" applyFont="1" applyFill="1" applyBorder="1" applyProtection="1">
      <alignment vertical="center"/>
    </xf>
    <xf numFmtId="38" fontId="48" fillId="10" borderId="211" xfId="1" applyFont="1" applyFill="1" applyBorder="1" applyAlignment="1">
      <alignment horizontal="center" vertical="center" wrapText="1"/>
    </xf>
    <xf numFmtId="38" fontId="39" fillId="10" borderId="43" xfId="1" applyFont="1" applyFill="1" applyBorder="1" applyAlignment="1">
      <alignment horizontal="center" vertical="center"/>
    </xf>
    <xf numFmtId="0" fontId="181" fillId="0" borderId="0" xfId="2" applyFont="1" applyAlignment="1" applyProtection="1">
      <alignment vertical="center"/>
    </xf>
    <xf numFmtId="0" fontId="169" fillId="0" borderId="0" xfId="1248" applyFont="1" applyProtection="1">
      <alignment vertical="center"/>
    </xf>
    <xf numFmtId="38" fontId="169" fillId="0" borderId="0" xfId="1249" applyFont="1" applyProtection="1">
      <alignment vertical="center"/>
    </xf>
    <xf numFmtId="0" fontId="169" fillId="0" borderId="0" xfId="1248" applyFont="1" applyAlignment="1" applyProtection="1">
      <alignment horizontal="center" vertical="center"/>
    </xf>
    <xf numFmtId="206" fontId="127" fillId="0" borderId="0" xfId="1249" applyNumberFormat="1" applyFont="1" applyProtection="1">
      <alignment vertical="center"/>
    </xf>
    <xf numFmtId="206" fontId="38" fillId="0" borderId="0" xfId="1249" applyNumberFormat="1" applyFont="1" applyProtection="1">
      <alignment vertical="center"/>
    </xf>
    <xf numFmtId="0" fontId="71" fillId="0" borderId="0" xfId="1248" applyFont="1" applyProtection="1">
      <alignment vertical="center"/>
    </xf>
    <xf numFmtId="38" fontId="71" fillId="0" borderId="0" xfId="1249" applyFont="1" applyProtection="1">
      <alignment vertical="center"/>
    </xf>
    <xf numFmtId="0" fontId="71" fillId="0" borderId="0" xfId="1248" applyFont="1" applyAlignment="1" applyProtection="1">
      <alignment horizontal="center" vertical="center"/>
    </xf>
    <xf numFmtId="206" fontId="71" fillId="0" borderId="0" xfId="1249" applyNumberFormat="1" applyFont="1" applyProtection="1">
      <alignment vertical="center"/>
    </xf>
    <xf numFmtId="0" fontId="169" fillId="0" borderId="0" xfId="1248" applyFont="1" applyBorder="1" applyProtection="1">
      <alignment vertical="center"/>
    </xf>
    <xf numFmtId="38" fontId="71" fillId="0" borderId="227" xfId="1249" applyFont="1" applyFill="1" applyBorder="1" applyAlignment="1" applyProtection="1">
      <alignment horizontal="center" vertical="center"/>
    </xf>
    <xf numFmtId="38" fontId="169" fillId="0" borderId="0" xfId="1249" applyFont="1" applyBorder="1" applyAlignment="1" applyProtection="1">
      <alignment horizontal="center" vertical="center"/>
    </xf>
    <xf numFmtId="0" fontId="71" fillId="3" borderId="189" xfId="1248" applyFont="1" applyFill="1" applyBorder="1" applyAlignment="1" applyProtection="1">
      <alignment horizontal="center" vertical="center"/>
    </xf>
    <xf numFmtId="0" fontId="71" fillId="3" borderId="190" xfId="1248" applyFont="1" applyFill="1" applyBorder="1" applyAlignment="1" applyProtection="1">
      <alignment horizontal="center" vertical="center"/>
    </xf>
    <xf numFmtId="38" fontId="71" fillId="3" borderId="190" xfId="1249" applyFont="1" applyFill="1" applyBorder="1" applyAlignment="1" applyProtection="1">
      <alignment horizontal="center" vertical="center"/>
    </xf>
    <xf numFmtId="38" fontId="169" fillId="0" borderId="0" xfId="1249" applyFont="1" applyBorder="1" applyProtection="1">
      <alignment vertical="center"/>
    </xf>
    <xf numFmtId="0" fontId="169" fillId="0" borderId="193" xfId="1248" applyFont="1" applyBorder="1" applyAlignment="1" applyProtection="1">
      <alignment horizontal="center" vertical="center"/>
    </xf>
    <xf numFmtId="0" fontId="169" fillId="0" borderId="194" xfId="1248" applyFont="1" applyBorder="1" applyAlignment="1" applyProtection="1">
      <alignment horizontal="center" vertical="center"/>
    </xf>
    <xf numFmtId="38" fontId="179" fillId="0" borderId="227" xfId="1249" applyFont="1" applyBorder="1" applyProtection="1">
      <alignment vertical="center"/>
    </xf>
    <xf numFmtId="207" fontId="169" fillId="0" borderId="200" xfId="1248" applyNumberFormat="1" applyFont="1" applyBorder="1" applyAlignment="1" applyProtection="1">
      <alignment horizontal="center" vertical="center"/>
    </xf>
    <xf numFmtId="38" fontId="169" fillId="0" borderId="198" xfId="1249" applyFont="1" applyBorder="1" applyProtection="1">
      <alignment vertical="center"/>
    </xf>
    <xf numFmtId="207" fontId="169" fillId="0" borderId="205" xfId="1248" applyNumberFormat="1" applyFont="1" applyBorder="1" applyAlignment="1" applyProtection="1">
      <alignment horizontal="center" vertical="center"/>
    </xf>
    <xf numFmtId="38" fontId="169" fillId="0" borderId="203" xfId="1249" applyFont="1" applyBorder="1" applyProtection="1">
      <alignment vertical="center"/>
    </xf>
    <xf numFmtId="38" fontId="179" fillId="0" borderId="0" xfId="1249" applyFont="1" applyBorder="1" applyProtection="1">
      <alignment vertical="center"/>
    </xf>
    <xf numFmtId="208" fontId="169" fillId="0" borderId="207" xfId="1248" applyNumberFormat="1" applyFont="1" applyBorder="1" applyAlignment="1" applyProtection="1">
      <alignment horizontal="center" vertical="center"/>
    </xf>
    <xf numFmtId="38" fontId="169" fillId="0" borderId="208" xfId="1249" applyFont="1" applyBorder="1" applyProtection="1">
      <alignment vertical="center"/>
    </xf>
    <xf numFmtId="0" fontId="71" fillId="0" borderId="0" xfId="1248" applyFont="1" applyFill="1" applyBorder="1" applyAlignment="1" applyProtection="1">
      <alignment horizontal="center" vertical="center"/>
    </xf>
    <xf numFmtId="0" fontId="71" fillId="0" borderId="152" xfId="1248" applyFont="1" applyFill="1" applyBorder="1" applyAlignment="1" applyProtection="1">
      <alignment horizontal="center" vertical="center"/>
    </xf>
    <xf numFmtId="38" fontId="179" fillId="0" borderId="152" xfId="1249" applyFont="1" applyFill="1" applyBorder="1" applyProtection="1">
      <alignment vertical="center"/>
    </xf>
    <xf numFmtId="38" fontId="179" fillId="0" borderId="0" xfId="1249" applyFont="1" applyFill="1" applyBorder="1" applyProtection="1">
      <alignment vertical="center"/>
    </xf>
    <xf numFmtId="38" fontId="169" fillId="0" borderId="0" xfId="1249" applyFont="1" applyFill="1" applyBorder="1" applyProtection="1">
      <alignment vertical="center"/>
    </xf>
    <xf numFmtId="0" fontId="169" fillId="0" borderId="0" xfId="1248" applyFont="1" applyFill="1" applyBorder="1" applyProtection="1">
      <alignment vertical="center"/>
    </xf>
    <xf numFmtId="0" fontId="169" fillId="0" borderId="240" xfId="1248" applyFont="1" applyBorder="1" applyAlignment="1" applyProtection="1">
      <alignment horizontal="center" vertical="center"/>
    </xf>
    <xf numFmtId="0" fontId="169" fillId="0" borderId="218" xfId="1248" applyFont="1" applyBorder="1" applyAlignment="1" applyProtection="1">
      <alignment horizontal="center" vertical="center"/>
    </xf>
    <xf numFmtId="38" fontId="71" fillId="0" borderId="0" xfId="1249" applyFont="1" applyFill="1" applyBorder="1" applyAlignment="1" applyProtection="1">
      <alignment horizontal="center" vertical="center"/>
    </xf>
    <xf numFmtId="209" fontId="169" fillId="0" borderId="200" xfId="1248" applyNumberFormat="1" applyFont="1" applyBorder="1" applyAlignment="1" applyProtection="1">
      <alignment horizontal="center" vertical="center"/>
    </xf>
    <xf numFmtId="196" fontId="169" fillId="0" borderId="198" xfId="1248" applyNumberFormat="1" applyFont="1" applyBorder="1" applyProtection="1">
      <alignment vertical="center"/>
    </xf>
    <xf numFmtId="209" fontId="169" fillId="0" borderId="205" xfId="1248" applyNumberFormat="1" applyFont="1" applyBorder="1" applyAlignment="1" applyProtection="1">
      <alignment horizontal="center" vertical="center"/>
    </xf>
    <xf numFmtId="0" fontId="169" fillId="0" borderId="203" xfId="1248" applyFont="1" applyBorder="1" applyProtection="1">
      <alignment vertical="center"/>
    </xf>
    <xf numFmtId="210" fontId="169" fillId="0" borderId="207" xfId="1248" applyNumberFormat="1" applyFont="1" applyBorder="1" applyAlignment="1" applyProtection="1">
      <alignment horizontal="center" vertical="center"/>
    </xf>
    <xf numFmtId="0" fontId="169" fillId="0" borderId="208" xfId="1248" applyFont="1" applyBorder="1" applyProtection="1">
      <alignment vertical="center"/>
    </xf>
    <xf numFmtId="211" fontId="169" fillId="0" borderId="205" xfId="1248" applyNumberFormat="1" applyFont="1" applyBorder="1" applyAlignment="1" applyProtection="1">
      <alignment horizontal="center" vertical="center"/>
    </xf>
    <xf numFmtId="194" fontId="169" fillId="0" borderId="203" xfId="1249" applyNumberFormat="1" applyFont="1" applyBorder="1" applyProtection="1">
      <alignment vertical="center"/>
    </xf>
    <xf numFmtId="212" fontId="169" fillId="0" borderId="207" xfId="1248" applyNumberFormat="1" applyFont="1" applyBorder="1" applyAlignment="1" applyProtection="1">
      <alignment horizontal="center" vertical="center"/>
    </xf>
    <xf numFmtId="0" fontId="169" fillId="0" borderId="235" xfId="1248" applyFont="1" applyBorder="1" applyAlignment="1" applyProtection="1">
      <alignment horizontal="center" vertical="center"/>
    </xf>
    <xf numFmtId="0" fontId="169" fillId="0" borderId="236" xfId="1248" applyFont="1" applyBorder="1" applyAlignment="1" applyProtection="1">
      <alignment horizontal="center" vertical="center"/>
    </xf>
    <xf numFmtId="213" fontId="169" fillId="0" borderId="200" xfId="1248" applyNumberFormat="1" applyFont="1" applyBorder="1" applyAlignment="1" applyProtection="1">
      <alignment horizontal="center" vertical="center"/>
    </xf>
    <xf numFmtId="0" fontId="169" fillId="0" borderId="205" xfId="1248" applyFont="1" applyBorder="1" applyAlignment="1" applyProtection="1">
      <alignment horizontal="center" vertical="center"/>
    </xf>
    <xf numFmtId="0" fontId="169" fillId="0" borderId="207" xfId="1248" applyFont="1" applyBorder="1" applyAlignment="1" applyProtection="1">
      <alignment horizontal="center" vertical="center"/>
    </xf>
    <xf numFmtId="38" fontId="179" fillId="0" borderId="149" xfId="1249" applyFont="1" applyFill="1" applyBorder="1" applyProtection="1">
      <alignment vertical="center"/>
    </xf>
    <xf numFmtId="38" fontId="179" fillId="0" borderId="227" xfId="1248" applyNumberFormat="1" applyFont="1" applyBorder="1" applyProtection="1">
      <alignment vertical="center"/>
    </xf>
    <xf numFmtId="0" fontId="91" fillId="0" borderId="39" xfId="0" applyFont="1" applyBorder="1" applyAlignment="1">
      <alignment vertical="center" wrapText="1"/>
    </xf>
    <xf numFmtId="0" fontId="169" fillId="0" borderId="227" xfId="1248" applyFont="1" applyBorder="1" applyProtection="1">
      <alignment vertical="center"/>
    </xf>
    <xf numFmtId="0" fontId="72" fillId="0" borderId="38" xfId="0" applyFont="1" applyBorder="1" applyProtection="1">
      <alignment vertical="center"/>
    </xf>
    <xf numFmtId="0" fontId="82" fillId="0" borderId="0" xfId="0" applyNumberFormat="1" applyFont="1" applyAlignment="1" applyProtection="1">
      <alignment horizontal="center" vertical="center"/>
    </xf>
    <xf numFmtId="0" fontId="82" fillId="0" borderId="8" xfId="0" applyFont="1" applyBorder="1">
      <alignment vertical="center"/>
    </xf>
    <xf numFmtId="0" fontId="82" fillId="0" borderId="9" xfId="0" applyFont="1" applyBorder="1">
      <alignment vertical="center"/>
    </xf>
    <xf numFmtId="0" fontId="82" fillId="0" borderId="85" xfId="0" applyFont="1" applyBorder="1">
      <alignment vertical="center"/>
    </xf>
    <xf numFmtId="0" fontId="82" fillId="3" borderId="57" xfId="0" applyFont="1" applyFill="1" applyBorder="1" applyAlignment="1">
      <alignment horizontal="center" vertical="center"/>
    </xf>
    <xf numFmtId="0" fontId="82" fillId="3" borderId="7" xfId="0" applyFont="1" applyFill="1" applyBorder="1" applyAlignment="1">
      <alignment horizontal="center" vertical="center"/>
    </xf>
    <xf numFmtId="0" fontId="169" fillId="0" borderId="149" xfId="1251" applyFont="1" applyBorder="1" applyAlignment="1">
      <alignment horizontal="center" vertical="center"/>
    </xf>
    <xf numFmtId="0" fontId="169" fillId="0" borderId="146" xfId="1251" applyFont="1" applyBorder="1" applyAlignment="1">
      <alignment horizontal="center" vertical="center"/>
    </xf>
    <xf numFmtId="207" fontId="169" fillId="0" borderId="0" xfId="1251" applyNumberFormat="1" applyFont="1" applyBorder="1" applyAlignment="1">
      <alignment horizontal="center" vertical="center"/>
    </xf>
    <xf numFmtId="217" fontId="169" fillId="0" borderId="0" xfId="1252" applyNumberFormat="1" applyFont="1" applyBorder="1">
      <alignment vertical="center"/>
    </xf>
    <xf numFmtId="0" fontId="169" fillId="0" borderId="0" xfId="1251" applyFont="1" applyBorder="1" applyAlignment="1">
      <alignment horizontal="right" vertical="center"/>
    </xf>
    <xf numFmtId="0" fontId="93" fillId="0" borderId="38" xfId="0" applyFont="1" applyBorder="1">
      <alignment vertical="center"/>
    </xf>
    <xf numFmtId="0" fontId="93" fillId="0" borderId="0" xfId="0" applyFont="1" applyAlignment="1">
      <alignment horizontal="center" vertical="center"/>
    </xf>
    <xf numFmtId="0" fontId="183" fillId="0" borderId="6" xfId="0" applyFont="1" applyBorder="1" applyAlignment="1">
      <alignment horizontal="center" vertical="center"/>
    </xf>
    <xf numFmtId="0" fontId="93" fillId="0" borderId="39" xfId="0" applyFont="1" applyBorder="1" applyAlignment="1">
      <alignment vertical="center" wrapText="1"/>
    </xf>
    <xf numFmtId="0" fontId="82" fillId="0" borderId="0" xfId="0" applyNumberFormat="1" applyFont="1" applyBorder="1" applyAlignment="1" applyProtection="1">
      <alignment horizontal="center" vertical="center"/>
    </xf>
    <xf numFmtId="0" fontId="82" fillId="0" borderId="67" xfId="0" applyNumberFormat="1" applyFont="1" applyBorder="1" applyAlignment="1" applyProtection="1">
      <alignment horizontal="center" vertical="center" wrapText="1"/>
    </xf>
    <xf numFmtId="0" fontId="82" fillId="0" borderId="211" xfId="0" applyNumberFormat="1" applyFont="1" applyBorder="1" applyAlignment="1" applyProtection="1">
      <alignment horizontal="center" vertical="center" wrapText="1"/>
    </xf>
    <xf numFmtId="0" fontId="82" fillId="0" borderId="103" xfId="0" applyNumberFormat="1" applyFont="1" applyBorder="1" applyAlignment="1" applyProtection="1">
      <alignment horizontal="center" vertical="center" wrapText="1"/>
    </xf>
    <xf numFmtId="0" fontId="95" fillId="3" borderId="181" xfId="0" applyFont="1" applyFill="1" applyBorder="1" applyAlignment="1" applyProtection="1">
      <alignment horizontal="right" vertical="center"/>
    </xf>
    <xf numFmtId="0" fontId="82" fillId="0" borderId="8" xfId="0" applyFont="1" applyFill="1" applyBorder="1" applyAlignment="1" applyProtection="1">
      <alignment horizontal="center" vertical="center" wrapText="1"/>
      <protection locked="0"/>
    </xf>
    <xf numFmtId="0" fontId="95" fillId="0" borderId="9" xfId="0" applyFont="1" applyFill="1" applyBorder="1" applyAlignment="1" applyProtection="1">
      <alignment vertical="center" wrapText="1"/>
    </xf>
    <xf numFmtId="0" fontId="82" fillId="0" borderId="8" xfId="0" applyFont="1" applyFill="1" applyBorder="1" applyAlignment="1" applyProtection="1">
      <alignment horizontal="center" vertical="center"/>
      <protection locked="0"/>
    </xf>
    <xf numFmtId="0" fontId="95" fillId="0" borderId="9" xfId="0" applyFont="1" applyFill="1" applyBorder="1" applyAlignment="1" applyProtection="1">
      <alignment horizontal="left" vertical="center"/>
    </xf>
    <xf numFmtId="0" fontId="82" fillId="0" borderId="81" xfId="0" applyFont="1" applyFill="1" applyBorder="1" applyAlignment="1" applyProtection="1">
      <alignment horizontal="center" vertical="center"/>
      <protection locked="0"/>
    </xf>
    <xf numFmtId="0" fontId="152" fillId="0" borderId="0" xfId="5" applyFont="1" applyAlignment="1">
      <alignment horizontal="center" vertical="center" wrapText="1"/>
    </xf>
    <xf numFmtId="189" fontId="152" fillId="0" borderId="0" xfId="5" applyNumberFormat="1" applyFont="1" applyAlignment="1">
      <alignment horizontal="center" vertical="center" textRotation="255" shrinkToFit="1"/>
    </xf>
    <xf numFmtId="38" fontId="186" fillId="0" borderId="0" xfId="1" applyFont="1">
      <alignment vertical="center"/>
    </xf>
    <xf numFmtId="38" fontId="43" fillId="0" borderId="0" xfId="1" applyFont="1" applyAlignment="1">
      <alignment vertical="top"/>
    </xf>
    <xf numFmtId="0" fontId="92" fillId="3" borderId="6" xfId="0" applyFont="1" applyFill="1" applyBorder="1" applyAlignment="1" applyProtection="1">
      <alignment horizontal="center" vertical="center"/>
    </xf>
    <xf numFmtId="191" fontId="92" fillId="0" borderId="8" xfId="0" applyNumberFormat="1" applyFont="1" applyBorder="1" applyAlignment="1" applyProtection="1">
      <alignment horizontal="right" vertical="center"/>
    </xf>
    <xf numFmtId="38" fontId="92" fillId="0" borderId="7" xfId="1" applyFont="1" applyBorder="1" applyProtection="1">
      <alignment vertical="center"/>
      <protection locked="0"/>
    </xf>
    <xf numFmtId="0" fontId="92" fillId="0" borderId="9" xfId="0" applyFont="1" applyBorder="1" applyAlignment="1" applyProtection="1">
      <alignment horizontal="right" vertical="center"/>
    </xf>
    <xf numFmtId="3" fontId="92" fillId="0" borderId="8" xfId="0" applyNumberFormat="1" applyFont="1" applyBorder="1" applyAlignment="1" applyProtection="1">
      <alignment vertical="center" shrinkToFit="1"/>
    </xf>
    <xf numFmtId="0" fontId="92" fillId="0" borderId="9" xfId="0" applyFont="1" applyBorder="1" applyProtection="1">
      <alignment vertical="center"/>
    </xf>
    <xf numFmtId="191" fontId="92" fillId="0" borderId="47" xfId="0" applyNumberFormat="1" applyFont="1" applyBorder="1" applyAlignment="1" applyProtection="1">
      <alignment horizontal="right" vertical="center"/>
    </xf>
    <xf numFmtId="0" fontId="92" fillId="0" borderId="47" xfId="0" applyFont="1" applyBorder="1" applyAlignment="1" applyProtection="1">
      <alignment horizontal="right" vertical="center"/>
    </xf>
    <xf numFmtId="3" fontId="92" fillId="0" borderId="46" xfId="0" applyNumberFormat="1" applyFont="1" applyBorder="1" applyAlignment="1" applyProtection="1">
      <alignment vertical="center" shrinkToFit="1"/>
    </xf>
    <xf numFmtId="0" fontId="92" fillId="0" borderId="47" xfId="0" applyFont="1" applyBorder="1" applyProtection="1">
      <alignment vertical="center"/>
    </xf>
    <xf numFmtId="191" fontId="92" fillId="10" borderId="41" xfId="0" applyNumberFormat="1" applyFont="1" applyFill="1" applyBorder="1" applyAlignment="1" applyProtection="1">
      <alignment horizontal="right" vertical="center"/>
    </xf>
    <xf numFmtId="3" fontId="92" fillId="0" borderId="37" xfId="0" applyNumberFormat="1" applyFont="1" applyBorder="1" applyAlignment="1" applyProtection="1">
      <alignment vertical="center" shrinkToFit="1"/>
    </xf>
    <xf numFmtId="0" fontId="92" fillId="0" borderId="41" xfId="0" applyFont="1" applyBorder="1" applyAlignment="1" applyProtection="1">
      <alignment horizontal="right" vertical="center"/>
    </xf>
    <xf numFmtId="0" fontId="92" fillId="0" borderId="41" xfId="0" applyFont="1" applyFill="1" applyBorder="1" applyProtection="1">
      <alignment vertical="center"/>
    </xf>
    <xf numFmtId="0" fontId="150" fillId="4" borderId="7" xfId="0" applyFont="1" applyFill="1" applyBorder="1" applyAlignment="1" applyProtection="1">
      <alignment vertical="center" textRotation="255"/>
    </xf>
    <xf numFmtId="191" fontId="92" fillId="0" borderId="46" xfId="0" applyNumberFormat="1" applyFont="1" applyBorder="1" applyAlignment="1" applyProtection="1">
      <alignment horizontal="right" vertical="center"/>
    </xf>
    <xf numFmtId="0" fontId="92" fillId="0" borderId="47" xfId="0" applyFont="1" applyFill="1" applyBorder="1" applyAlignment="1" applyProtection="1">
      <alignment vertical="center" wrapText="1"/>
    </xf>
    <xf numFmtId="38" fontId="92" fillId="0" borderId="90" xfId="1" applyFont="1" applyBorder="1" applyAlignment="1" applyProtection="1">
      <alignment vertical="center" shrinkToFit="1"/>
    </xf>
    <xf numFmtId="0" fontId="92" fillId="0" borderId="92" xfId="0" applyFont="1" applyBorder="1" applyAlignment="1" applyProtection="1">
      <alignment horizontal="right" vertical="center"/>
    </xf>
    <xf numFmtId="38" fontId="92" fillId="0" borderId="90" xfId="1" applyFont="1" applyBorder="1" applyProtection="1">
      <alignment vertical="center"/>
    </xf>
    <xf numFmtId="3" fontId="92" fillId="0" borderId="91" xfId="0" applyNumberFormat="1" applyFont="1" applyBorder="1" applyAlignment="1" applyProtection="1">
      <alignment vertical="center" shrinkToFit="1"/>
    </xf>
    <xf numFmtId="38" fontId="92" fillId="0" borderId="28" xfId="1" applyFont="1" applyBorder="1" applyAlignment="1" applyProtection="1">
      <alignment vertical="center" shrinkToFit="1"/>
    </xf>
    <xf numFmtId="0" fontId="92" fillId="0" borderId="30" xfId="0" applyFont="1" applyBorder="1" applyAlignment="1" applyProtection="1">
      <alignment horizontal="right" vertical="center"/>
    </xf>
    <xf numFmtId="38" fontId="92" fillId="0" borderId="28" xfId="1" applyFont="1" applyBorder="1" applyProtection="1">
      <alignment vertical="center"/>
    </xf>
    <xf numFmtId="3" fontId="92" fillId="0" borderId="29" xfId="0" applyNumberFormat="1" applyFont="1" applyBorder="1" applyAlignment="1" applyProtection="1">
      <alignment vertical="center" shrinkToFit="1"/>
    </xf>
    <xf numFmtId="38" fontId="92" fillId="0" borderId="68" xfId="1" applyFont="1" applyBorder="1" applyAlignment="1" applyProtection="1">
      <alignment vertical="center" shrinkToFit="1"/>
    </xf>
    <xf numFmtId="0" fontId="92" fillId="0" borderId="70" xfId="0" applyFont="1" applyBorder="1" applyAlignment="1" applyProtection="1">
      <alignment horizontal="right" vertical="center"/>
    </xf>
    <xf numFmtId="38" fontId="92" fillId="0" borderId="68" xfId="1" applyFont="1" applyBorder="1" applyProtection="1">
      <alignment vertical="center"/>
    </xf>
    <xf numFmtId="3" fontId="92" fillId="0" borderId="69" xfId="0" applyNumberFormat="1" applyFont="1" applyBorder="1" applyAlignment="1" applyProtection="1">
      <alignment vertical="center" shrinkToFit="1"/>
    </xf>
    <xf numFmtId="0" fontId="92" fillId="0" borderId="41" xfId="0" applyFont="1" applyBorder="1" applyAlignment="1" applyProtection="1">
      <alignment vertical="center" wrapText="1"/>
    </xf>
    <xf numFmtId="0" fontId="92" fillId="0" borderId="92" xfId="0" applyFont="1" applyBorder="1" applyAlignment="1">
      <alignment horizontal="right" vertical="center"/>
    </xf>
    <xf numFmtId="38" fontId="92" fillId="0" borderId="34" xfId="1" applyFont="1" applyBorder="1" applyProtection="1">
      <alignment vertical="center"/>
    </xf>
    <xf numFmtId="0" fontId="92" fillId="0" borderId="30" xfId="0" applyFont="1" applyBorder="1" applyAlignment="1">
      <alignment horizontal="right" vertical="center"/>
    </xf>
    <xf numFmtId="3" fontId="92" fillId="0" borderId="29" xfId="0" applyNumberFormat="1" applyFont="1" applyBorder="1" applyAlignment="1">
      <alignment vertical="center" shrinkToFit="1"/>
    </xf>
    <xf numFmtId="38" fontId="92" fillId="0" borderId="163" xfId="1" applyFont="1" applyBorder="1" applyProtection="1">
      <alignment vertical="center"/>
    </xf>
    <xf numFmtId="38" fontId="92" fillId="0" borderId="163" xfId="1" applyFont="1" applyBorder="1" applyAlignment="1" applyProtection="1">
      <alignment vertical="center" shrinkToFit="1"/>
    </xf>
    <xf numFmtId="0" fontId="92" fillId="0" borderId="221" xfId="0" applyFont="1" applyBorder="1" applyAlignment="1">
      <alignment horizontal="right" vertical="center"/>
    </xf>
    <xf numFmtId="38" fontId="92" fillId="0" borderId="38" xfId="1" applyFont="1" applyBorder="1" applyProtection="1">
      <alignment vertical="center"/>
    </xf>
    <xf numFmtId="0" fontId="92" fillId="0" borderId="70" xfId="0" applyFont="1" applyBorder="1" applyAlignment="1">
      <alignment horizontal="right" vertical="center"/>
    </xf>
    <xf numFmtId="3" fontId="92" fillId="0" borderId="69" xfId="0" applyNumberFormat="1" applyFont="1" applyBorder="1" applyAlignment="1">
      <alignment vertical="center" shrinkToFit="1"/>
    </xf>
    <xf numFmtId="191" fontId="92" fillId="10" borderId="41" xfId="0" applyNumberFormat="1" applyFont="1" applyFill="1" applyBorder="1" applyAlignment="1">
      <alignment horizontal="right" vertical="center"/>
    </xf>
    <xf numFmtId="3" fontId="92" fillId="0" borderId="37" xfId="0" applyNumberFormat="1" applyFont="1" applyBorder="1" applyAlignment="1">
      <alignment vertical="center" shrinkToFit="1"/>
    </xf>
    <xf numFmtId="0" fontId="92" fillId="0" borderId="41" xfId="0" applyFont="1" applyBorder="1" applyAlignment="1">
      <alignment horizontal="right" vertical="center"/>
    </xf>
    <xf numFmtId="0" fontId="92" fillId="0" borderId="41" xfId="0" applyFont="1" applyBorder="1" applyAlignment="1">
      <alignment vertical="center" wrapText="1"/>
    </xf>
    <xf numFmtId="38" fontId="92" fillId="0" borderId="7" xfId="1" applyFont="1" applyBorder="1" applyAlignment="1" applyProtection="1">
      <alignment vertical="center" shrinkToFit="1"/>
    </xf>
    <xf numFmtId="38" fontId="92" fillId="0" borderId="7" xfId="1" applyFont="1" applyBorder="1" applyProtection="1">
      <alignment vertical="center"/>
    </xf>
    <xf numFmtId="38" fontId="92" fillId="0" borderId="31" xfId="1" applyFont="1" applyFill="1" applyBorder="1" applyAlignment="1" applyProtection="1">
      <alignment vertical="center" shrinkToFit="1"/>
    </xf>
    <xf numFmtId="38" fontId="92" fillId="0" borderId="25" xfId="1" applyFont="1" applyBorder="1" applyAlignment="1" applyProtection="1">
      <alignment vertical="center" shrinkToFit="1"/>
    </xf>
    <xf numFmtId="38" fontId="92" fillId="0" borderId="25" xfId="1" applyFont="1" applyBorder="1" applyProtection="1">
      <alignment vertical="center"/>
    </xf>
    <xf numFmtId="191" fontId="92" fillId="10" borderId="142" xfId="0" applyNumberFormat="1" applyFont="1" applyFill="1" applyBorder="1" applyAlignment="1">
      <alignment horizontal="right" vertical="center"/>
    </xf>
    <xf numFmtId="3" fontId="92" fillId="0" borderId="141" xfId="0" applyNumberFormat="1" applyFont="1" applyBorder="1" applyAlignment="1" applyProtection="1">
      <alignment vertical="center" shrinkToFit="1"/>
    </xf>
    <xf numFmtId="0" fontId="92" fillId="0" borderId="142" xfId="0" applyFont="1" applyBorder="1" applyAlignment="1" applyProtection="1">
      <alignment horizontal="right" vertical="center"/>
    </xf>
    <xf numFmtId="0" fontId="92" fillId="0" borderId="142" xfId="0" applyFont="1" applyBorder="1" applyAlignment="1" applyProtection="1">
      <alignment vertical="center"/>
    </xf>
    <xf numFmtId="0" fontId="82" fillId="10" borderId="100" xfId="0" applyFont="1" applyFill="1" applyBorder="1" applyAlignment="1">
      <alignment horizontal="right" vertical="center"/>
    </xf>
    <xf numFmtId="0" fontId="92" fillId="10" borderId="104" xfId="0" applyFont="1" applyFill="1" applyBorder="1" applyAlignment="1">
      <alignment horizontal="right" vertical="center"/>
    </xf>
    <xf numFmtId="3" fontId="92" fillId="0" borderId="66" xfId="0" applyNumberFormat="1" applyFont="1" applyBorder="1" applyAlignment="1">
      <alignment vertical="center" shrinkToFit="1"/>
    </xf>
    <xf numFmtId="0" fontId="92" fillId="0" borderId="104" xfId="0" applyFont="1" applyBorder="1" applyAlignment="1">
      <alignment horizontal="right" vertical="center"/>
    </xf>
    <xf numFmtId="0" fontId="82" fillId="10" borderId="140" xfId="0" applyFont="1" applyFill="1" applyBorder="1" applyAlignment="1">
      <alignment horizontal="right" vertical="center"/>
    </xf>
    <xf numFmtId="0" fontId="92" fillId="10" borderId="142" xfId="0" applyFont="1" applyFill="1" applyBorder="1" applyAlignment="1">
      <alignment horizontal="right" vertical="center"/>
    </xf>
    <xf numFmtId="3" fontId="92" fillId="0" borderId="141" xfId="0" applyNumberFormat="1" applyFont="1" applyBorder="1" applyAlignment="1">
      <alignment vertical="center" shrinkToFit="1"/>
    </xf>
    <xf numFmtId="0" fontId="92" fillId="0" borderId="142" xfId="0" applyFont="1" applyBorder="1" applyAlignment="1">
      <alignment horizontal="right" vertical="center"/>
    </xf>
    <xf numFmtId="3" fontId="92" fillId="0" borderId="91" xfId="0" applyNumberFormat="1" applyFont="1" applyBorder="1" applyAlignment="1">
      <alignment vertical="center" shrinkToFit="1"/>
    </xf>
    <xf numFmtId="0" fontId="92" fillId="0" borderId="33" xfId="0" applyFont="1" applyBorder="1" applyAlignment="1" applyProtection="1">
      <alignment horizontal="right" vertical="center"/>
    </xf>
    <xf numFmtId="38" fontId="92" fillId="0" borderId="31" xfId="1" applyFont="1" applyBorder="1" applyProtection="1">
      <alignment vertical="center"/>
    </xf>
    <xf numFmtId="3" fontId="92" fillId="0" borderId="32" xfId="0" applyNumberFormat="1" applyFont="1" applyBorder="1" applyAlignment="1" applyProtection="1">
      <alignment vertical="center" shrinkToFit="1"/>
    </xf>
    <xf numFmtId="0" fontId="92" fillId="0" borderId="41" xfId="0" applyFont="1" applyBorder="1">
      <alignment vertical="center"/>
    </xf>
    <xf numFmtId="3" fontId="92" fillId="0" borderId="25" xfId="0" applyNumberFormat="1" applyFont="1" applyBorder="1" applyAlignment="1">
      <alignment vertical="center" shrinkToFit="1"/>
    </xf>
    <xf numFmtId="0" fontId="92" fillId="0" borderId="27" xfId="0" applyFont="1" applyBorder="1" applyAlignment="1">
      <alignment horizontal="right" vertical="center"/>
    </xf>
    <xf numFmtId="0" fontId="92" fillId="0" borderId="36" xfId="0" applyFont="1" applyBorder="1" applyAlignment="1">
      <alignment horizontal="right" vertical="center"/>
    </xf>
    <xf numFmtId="3" fontId="92" fillId="0" borderId="26" xfId="0" applyNumberFormat="1" applyFont="1" applyBorder="1" applyAlignment="1">
      <alignment vertical="center" shrinkToFit="1"/>
    </xf>
    <xf numFmtId="38" fontId="92" fillId="0" borderId="40" xfId="1" applyFont="1" applyBorder="1" applyAlignment="1" applyProtection="1">
      <alignment vertical="center" shrinkToFit="1"/>
    </xf>
    <xf numFmtId="3" fontId="187" fillId="0" borderId="45" xfId="0" applyNumberFormat="1" applyFont="1" applyBorder="1" applyAlignment="1" applyProtection="1">
      <alignment vertical="center" shrinkToFit="1"/>
    </xf>
    <xf numFmtId="0" fontId="92" fillId="0" borderId="47" xfId="0" applyFont="1" applyBorder="1" applyAlignment="1">
      <alignment horizontal="right" vertical="center"/>
    </xf>
    <xf numFmtId="0" fontId="92" fillId="0" borderId="47" xfId="0" applyFont="1" applyBorder="1">
      <alignment vertical="center"/>
    </xf>
    <xf numFmtId="191" fontId="92" fillId="10" borderId="60" xfId="0" applyNumberFormat="1" applyFont="1" applyFill="1" applyBorder="1" applyAlignment="1">
      <alignment horizontal="right" vertical="center"/>
    </xf>
    <xf numFmtId="3" fontId="92" fillId="0" borderId="59" xfId="0" applyNumberFormat="1" applyFont="1" applyBorder="1" applyAlignment="1">
      <alignment vertical="center" shrinkToFit="1"/>
    </xf>
    <xf numFmtId="0" fontId="92" fillId="0" borderId="60" xfId="0" applyFont="1" applyBorder="1" applyAlignment="1">
      <alignment horizontal="right" vertical="center"/>
    </xf>
    <xf numFmtId="0" fontId="92" fillId="0" borderId="60" xfId="0" applyFont="1" applyBorder="1">
      <alignment vertical="center"/>
    </xf>
    <xf numFmtId="3" fontId="187" fillId="0" borderId="46" xfId="0" applyNumberFormat="1" applyFont="1" applyBorder="1" applyAlignment="1" applyProtection="1">
      <alignment vertical="center" shrinkToFit="1"/>
    </xf>
    <xf numFmtId="191" fontId="92" fillId="3" borderId="60" xfId="0" applyNumberFormat="1" applyFont="1" applyFill="1" applyBorder="1" applyAlignment="1">
      <alignment horizontal="right" vertical="center"/>
    </xf>
    <xf numFmtId="191" fontId="92" fillId="10" borderId="104" xfId="0" applyNumberFormat="1" applyFont="1" applyFill="1" applyBorder="1" applyAlignment="1">
      <alignment horizontal="right" vertical="center"/>
    </xf>
    <xf numFmtId="3" fontId="92" fillId="0" borderId="100" xfId="0" applyNumberFormat="1" applyFont="1" applyBorder="1" applyAlignment="1">
      <alignment vertical="center" shrinkToFit="1"/>
    </xf>
    <xf numFmtId="0" fontId="92" fillId="0" borderId="103" xfId="0" applyFont="1" applyBorder="1">
      <alignment vertical="center"/>
    </xf>
    <xf numFmtId="0" fontId="56" fillId="0" borderId="6" xfId="0" applyFont="1" applyBorder="1" applyAlignment="1" applyProtection="1">
      <alignment horizontal="center" vertical="center"/>
    </xf>
    <xf numFmtId="0" fontId="56" fillId="0" borderId="67" xfId="0" applyFont="1" applyBorder="1" applyAlignment="1" applyProtection="1">
      <alignment horizontal="center" vertical="center"/>
    </xf>
    <xf numFmtId="0" fontId="56" fillId="0" borderId="42" xfId="0" applyFont="1" applyBorder="1" applyAlignment="1" applyProtection="1">
      <alignment horizontal="center" vertical="center"/>
    </xf>
    <xf numFmtId="0" fontId="56" fillId="0" borderId="6" xfId="0" applyFont="1" applyBorder="1" applyAlignment="1" applyProtection="1">
      <alignment horizontal="center" vertical="center" wrapText="1"/>
    </xf>
    <xf numFmtId="0" fontId="56" fillId="0" borderId="67" xfId="0" applyFont="1" applyBorder="1" applyAlignment="1" applyProtection="1">
      <alignment horizontal="center" vertical="center" wrapText="1"/>
    </xf>
    <xf numFmtId="0" fontId="56" fillId="0" borderId="9" xfId="0" applyFont="1" applyBorder="1" applyAlignment="1" applyProtection="1">
      <alignment horizontal="center" vertical="center"/>
    </xf>
    <xf numFmtId="0" fontId="56" fillId="0" borderId="44" xfId="0" applyFont="1" applyBorder="1" applyAlignment="1" applyProtection="1">
      <alignment horizontal="center" vertical="center"/>
    </xf>
    <xf numFmtId="218" fontId="59" fillId="0" borderId="6" xfId="1" applyNumberFormat="1" applyFont="1" applyBorder="1">
      <alignment vertical="center"/>
    </xf>
    <xf numFmtId="218" fontId="59" fillId="0" borderId="43" xfId="1" applyNumberFormat="1" applyFont="1" applyBorder="1">
      <alignment vertical="center"/>
    </xf>
    <xf numFmtId="218" fontId="59" fillId="0" borderId="44" xfId="1" applyNumberFormat="1" applyFont="1" applyBorder="1">
      <alignment vertical="center"/>
    </xf>
    <xf numFmtId="218" fontId="82" fillId="0" borderId="99" xfId="1" applyNumberFormat="1" applyFont="1" applyFill="1" applyBorder="1" applyAlignment="1" applyProtection="1">
      <alignment horizontal="right" vertical="center"/>
    </xf>
    <xf numFmtId="218" fontId="82" fillId="0" borderId="211" xfId="1" applyNumberFormat="1" applyFont="1" applyFill="1" applyBorder="1" applyAlignment="1" applyProtection="1">
      <alignment horizontal="right" vertical="center"/>
    </xf>
    <xf numFmtId="218" fontId="59" fillId="0" borderId="6" xfId="1" applyNumberFormat="1" applyFont="1" applyBorder="1" applyAlignment="1">
      <alignment horizontal="right" vertical="center"/>
    </xf>
    <xf numFmtId="218" fontId="59" fillId="0" borderId="43" xfId="1" applyNumberFormat="1" applyFont="1" applyBorder="1" applyAlignment="1">
      <alignment horizontal="right" vertical="center"/>
    </xf>
    <xf numFmtId="218" fontId="39" fillId="0" borderId="6" xfId="1" applyNumberFormat="1" applyFont="1" applyBorder="1" applyAlignment="1">
      <alignment horizontal="right" vertical="center"/>
    </xf>
    <xf numFmtId="218" fontId="59" fillId="0" borderId="211" xfId="1" applyNumberFormat="1" applyFont="1" applyFill="1" applyBorder="1">
      <alignment vertical="center"/>
    </xf>
    <xf numFmtId="218" fontId="59" fillId="0" borderId="103" xfId="1" applyNumberFormat="1" applyFont="1" applyBorder="1">
      <alignment vertical="center"/>
    </xf>
    <xf numFmtId="218" fontId="59" fillId="0" borderId="99" xfId="1" applyNumberFormat="1" applyFont="1" applyFill="1" applyBorder="1">
      <alignment vertical="center"/>
    </xf>
    <xf numFmtId="218" fontId="124" fillId="0" borderId="0" xfId="1" applyNumberFormat="1" applyFont="1" applyAlignment="1" applyProtection="1">
      <alignment vertical="center"/>
    </xf>
    <xf numFmtId="218" fontId="124" fillId="0" borderId="211" xfId="0" applyNumberFormat="1" applyFont="1" applyBorder="1" applyProtection="1">
      <alignment vertical="center"/>
    </xf>
    <xf numFmtId="49" fontId="69" fillId="0" borderId="37" xfId="9" applyNumberFormat="1" applyFont="1" applyFill="1" applyBorder="1" applyAlignment="1" applyProtection="1">
      <alignment horizontal="center" vertical="center" shrinkToFit="1"/>
    </xf>
    <xf numFmtId="218" fontId="72" fillId="0" borderId="6" xfId="1" applyNumberFormat="1" applyFont="1" applyBorder="1" applyProtection="1">
      <alignment vertical="center"/>
    </xf>
    <xf numFmtId="218" fontId="72" fillId="0" borderId="67" xfId="1" applyNumberFormat="1" applyFont="1" applyBorder="1" applyProtection="1">
      <alignment vertical="center"/>
    </xf>
    <xf numFmtId="218" fontId="72" fillId="0" borderId="43" xfId="1" applyNumberFormat="1" applyFont="1" applyBorder="1" applyProtection="1">
      <alignment vertical="center"/>
    </xf>
    <xf numFmtId="218" fontId="72" fillId="0" borderId="99" xfId="1" applyNumberFormat="1" applyFont="1" applyBorder="1" applyProtection="1">
      <alignment vertical="center"/>
    </xf>
    <xf numFmtId="218" fontId="72" fillId="0" borderId="103" xfId="1" applyNumberFormat="1" applyFont="1" applyBorder="1" applyProtection="1">
      <alignment vertical="center"/>
    </xf>
    <xf numFmtId="218" fontId="179" fillId="0" borderId="209" xfId="1252" applyNumberFormat="1" applyFont="1" applyBorder="1">
      <alignment vertical="center"/>
    </xf>
    <xf numFmtId="218" fontId="124" fillId="0" borderId="67" xfId="0" applyNumberFormat="1" applyFont="1" applyBorder="1" applyProtection="1">
      <alignment vertical="center"/>
    </xf>
    <xf numFmtId="218" fontId="124" fillId="0" borderId="103" xfId="0" applyNumberFormat="1" applyFont="1" applyBorder="1" applyProtection="1">
      <alignment vertical="center"/>
    </xf>
    <xf numFmtId="0" fontId="48" fillId="0" borderId="6" xfId="0" applyNumberFormat="1" applyFont="1" applyBorder="1" applyAlignment="1" applyProtection="1">
      <alignment horizontal="left" vertical="center" shrinkToFit="1"/>
      <protection locked="0"/>
    </xf>
    <xf numFmtId="183" fontId="66" fillId="0" borderId="120" xfId="5" applyNumberFormat="1" applyFont="1" applyBorder="1" applyAlignment="1" applyProtection="1">
      <alignment horizontal="right" vertical="center"/>
      <protection locked="0"/>
    </xf>
    <xf numFmtId="183" fontId="66" fillId="0" borderId="121" xfId="5" applyNumberFormat="1" applyFont="1" applyBorder="1" applyAlignment="1" applyProtection="1">
      <alignment horizontal="right" vertical="center"/>
      <protection locked="0"/>
    </xf>
    <xf numFmtId="183" fontId="192" fillId="0" borderId="6" xfId="5" applyNumberFormat="1" applyFont="1" applyBorder="1" applyAlignment="1" applyProtection="1">
      <alignment vertical="center"/>
    </xf>
    <xf numFmtId="219" fontId="192" fillId="0" borderId="6" xfId="4" applyNumberFormat="1" applyFont="1" applyBorder="1" applyAlignment="1" applyProtection="1">
      <alignment vertical="center"/>
    </xf>
    <xf numFmtId="183" fontId="192" fillId="0" borderId="130" xfId="5" applyNumberFormat="1" applyFont="1" applyBorder="1" applyAlignment="1" applyProtection="1">
      <alignment vertical="center"/>
    </xf>
    <xf numFmtId="219" fontId="192" fillId="0" borderId="130" xfId="4" applyNumberFormat="1" applyFont="1" applyBorder="1" applyAlignment="1" applyProtection="1">
      <alignment vertical="center"/>
    </xf>
    <xf numFmtId="219" fontId="168" fillId="0" borderId="9" xfId="5" applyNumberFormat="1" applyFont="1" applyBorder="1" applyAlignment="1" applyProtection="1">
      <alignment vertical="center"/>
    </xf>
    <xf numFmtId="218" fontId="71" fillId="0" borderId="196" xfId="1" applyNumberFormat="1" applyFont="1" applyBorder="1" applyProtection="1">
      <alignment vertical="center"/>
      <protection locked="0"/>
    </xf>
    <xf numFmtId="218" fontId="71" fillId="0" borderId="197" xfId="1" applyNumberFormat="1" applyFont="1" applyBorder="1" applyProtection="1">
      <alignment vertical="center"/>
      <protection locked="0"/>
    </xf>
    <xf numFmtId="218" fontId="71" fillId="0" borderId="197" xfId="1" applyNumberFormat="1" applyFont="1" applyFill="1" applyBorder="1" applyProtection="1">
      <alignment vertical="center"/>
      <protection locked="0"/>
    </xf>
    <xf numFmtId="218" fontId="71" fillId="0" borderId="230" xfId="1" applyNumberFormat="1" applyFont="1" applyBorder="1" applyProtection="1">
      <alignment vertical="center"/>
      <protection locked="0"/>
    </xf>
    <xf numFmtId="218" fontId="71" fillId="0" borderId="201" xfId="1" applyNumberFormat="1" applyFont="1" applyBorder="1" applyProtection="1">
      <alignment vertical="center"/>
      <protection locked="0"/>
    </xf>
    <xf numFmtId="218" fontId="71" fillId="0" borderId="202" xfId="1" applyNumberFormat="1" applyFont="1" applyBorder="1" applyProtection="1">
      <alignment vertical="center"/>
      <protection locked="0"/>
    </xf>
    <xf numFmtId="218" fontId="71" fillId="0" borderId="202" xfId="1" applyNumberFormat="1" applyFont="1" applyFill="1" applyBorder="1" applyProtection="1">
      <alignment vertical="center"/>
      <protection locked="0"/>
    </xf>
    <xf numFmtId="218" fontId="71" fillId="0" borderId="165" xfId="1" applyNumberFormat="1" applyFont="1" applyBorder="1" applyProtection="1">
      <alignment vertical="center"/>
      <protection locked="0"/>
    </xf>
    <xf numFmtId="218" fontId="71" fillId="0" borderId="232" xfId="1" applyNumberFormat="1" applyFont="1" applyBorder="1" applyProtection="1">
      <alignment vertical="center"/>
      <protection locked="0"/>
    </xf>
    <xf numFmtId="218" fontId="71" fillId="0" borderId="233" xfId="1" applyNumberFormat="1" applyFont="1" applyBorder="1" applyProtection="1">
      <alignment vertical="center"/>
      <protection locked="0"/>
    </xf>
    <xf numFmtId="218" fontId="71" fillId="0" borderId="233" xfId="1" applyNumberFormat="1" applyFont="1" applyFill="1" applyBorder="1" applyProtection="1">
      <alignment vertical="center"/>
      <protection locked="0"/>
    </xf>
    <xf numFmtId="218" fontId="71" fillId="0" borderId="234" xfId="1" applyNumberFormat="1" applyFont="1" applyBorder="1" applyProtection="1">
      <alignment vertical="center"/>
      <protection locked="0"/>
    </xf>
    <xf numFmtId="221" fontId="71" fillId="0" borderId="196" xfId="1" applyNumberFormat="1" applyFont="1" applyBorder="1" applyProtection="1">
      <alignment vertical="center"/>
      <protection locked="0"/>
    </xf>
    <xf numFmtId="221" fontId="71" fillId="0" borderId="197" xfId="1" applyNumberFormat="1" applyFont="1" applyBorder="1" applyProtection="1">
      <alignment vertical="center"/>
      <protection locked="0"/>
    </xf>
    <xf numFmtId="221" fontId="71" fillId="0" borderId="197" xfId="1" applyNumberFormat="1" applyFont="1" applyFill="1" applyBorder="1" applyProtection="1">
      <alignment vertical="center"/>
      <protection locked="0"/>
    </xf>
    <xf numFmtId="221" fontId="71" fillId="0" borderId="230" xfId="1" applyNumberFormat="1" applyFont="1" applyBorder="1" applyProtection="1">
      <alignment vertical="center"/>
      <protection locked="0"/>
    </xf>
    <xf numFmtId="221" fontId="71" fillId="0" borderId="201" xfId="1" applyNumberFormat="1" applyFont="1" applyBorder="1" applyProtection="1">
      <alignment vertical="center"/>
      <protection locked="0"/>
    </xf>
    <xf numFmtId="221" fontId="71" fillId="0" borderId="202" xfId="1" applyNumberFormat="1" applyFont="1" applyBorder="1" applyProtection="1">
      <alignment vertical="center"/>
      <protection locked="0"/>
    </xf>
    <xf numFmtId="221" fontId="71" fillId="0" borderId="165" xfId="1" applyNumberFormat="1" applyFont="1" applyBorder="1" applyProtection="1">
      <alignment vertical="center"/>
      <protection locked="0"/>
    </xf>
    <xf numFmtId="221" fontId="71" fillId="0" borderId="232" xfId="1" applyNumberFormat="1" applyFont="1" applyBorder="1" applyProtection="1">
      <alignment vertical="center"/>
      <protection locked="0"/>
    </xf>
    <xf numFmtId="221" fontId="71" fillId="0" borderId="233" xfId="1" applyNumberFormat="1" applyFont="1" applyBorder="1" applyProtection="1">
      <alignment vertical="center"/>
      <protection locked="0"/>
    </xf>
    <xf numFmtId="221" fontId="71" fillId="0" borderId="234" xfId="1" applyNumberFormat="1" applyFont="1" applyBorder="1" applyProtection="1">
      <alignment vertical="center"/>
      <protection locked="0"/>
    </xf>
    <xf numFmtId="221" fontId="71" fillId="0" borderId="165" xfId="1" applyNumberFormat="1" applyFont="1" applyFill="1" applyBorder="1" applyProtection="1">
      <alignment vertical="center"/>
      <protection locked="0"/>
    </xf>
    <xf numFmtId="221" fontId="56" fillId="0" borderId="6" xfId="0" applyNumberFormat="1" applyFont="1" applyBorder="1" applyProtection="1">
      <alignment vertical="center"/>
      <protection locked="0"/>
    </xf>
    <xf numFmtId="221" fontId="56" fillId="0" borderId="67" xfId="0" applyNumberFormat="1" applyFont="1" applyBorder="1" applyProtection="1">
      <alignment vertical="center"/>
      <protection locked="0"/>
    </xf>
    <xf numFmtId="221" fontId="56" fillId="0" borderId="44" xfId="0" applyNumberFormat="1" applyFont="1" applyBorder="1" applyProtection="1">
      <alignment vertical="center"/>
      <protection locked="0"/>
    </xf>
    <xf numFmtId="221" fontId="56" fillId="0" borderId="6" xfId="0" applyNumberFormat="1" applyFont="1" applyBorder="1" applyAlignment="1" applyProtection="1">
      <alignment vertical="center"/>
      <protection locked="0"/>
    </xf>
    <xf numFmtId="221" fontId="56" fillId="0" borderId="67" xfId="0" applyNumberFormat="1" applyFont="1" applyBorder="1" applyAlignment="1" applyProtection="1">
      <alignment vertical="center"/>
      <protection locked="0"/>
    </xf>
    <xf numFmtId="221" fontId="56" fillId="0" borderId="44" xfId="0" applyNumberFormat="1" applyFont="1" applyBorder="1" applyAlignment="1" applyProtection="1">
      <alignment vertical="center"/>
      <protection locked="0"/>
    </xf>
    <xf numFmtId="222" fontId="71" fillId="0" borderId="197" xfId="1252" applyNumberFormat="1" applyFont="1" applyFill="1" applyBorder="1" applyProtection="1">
      <alignment vertical="center"/>
      <protection locked="0"/>
    </xf>
    <xf numFmtId="222" fontId="71" fillId="0" borderId="202" xfId="1252" applyNumberFormat="1" applyFont="1" applyFill="1" applyBorder="1" applyProtection="1">
      <alignment vertical="center"/>
      <protection locked="0"/>
    </xf>
    <xf numFmtId="222" fontId="71" fillId="0" borderId="215" xfId="1252" applyNumberFormat="1" applyFont="1" applyFill="1" applyBorder="1" applyProtection="1">
      <alignment vertical="center"/>
      <protection locked="0"/>
    </xf>
    <xf numFmtId="220" fontId="71" fillId="0" borderId="198" xfId="1251" applyNumberFormat="1" applyFont="1" applyFill="1" applyBorder="1" applyAlignment="1" applyProtection="1">
      <alignment vertical="center"/>
      <protection locked="0"/>
    </xf>
    <xf numFmtId="220" fontId="71" fillId="0" borderId="203" xfId="1251" applyNumberFormat="1" applyFont="1" applyBorder="1" applyAlignment="1" applyProtection="1">
      <alignment vertical="center"/>
      <protection locked="0"/>
    </xf>
    <xf numFmtId="220" fontId="71" fillId="0" borderId="216" xfId="1251" applyNumberFormat="1" applyFont="1" applyBorder="1" applyAlignment="1" applyProtection="1">
      <alignment vertical="center"/>
      <protection locked="0"/>
    </xf>
    <xf numFmtId="220" fontId="71" fillId="0" borderId="218" xfId="1251" applyNumberFormat="1" applyFont="1" applyBorder="1" applyAlignment="1" applyProtection="1">
      <alignment vertical="center"/>
      <protection locked="0"/>
    </xf>
    <xf numFmtId="223" fontId="88" fillId="0" borderId="53" xfId="2" applyNumberFormat="1" applyFont="1" applyBorder="1" applyAlignment="1" applyProtection="1">
      <alignment vertical="center" shrinkToFit="1"/>
      <protection locked="0"/>
    </xf>
    <xf numFmtId="223" fontId="88" fillId="16" borderId="6" xfId="2" applyNumberFormat="1" applyFont="1" applyFill="1" applyBorder="1" applyAlignment="1" applyProtection="1">
      <alignment vertical="center" shrinkToFit="1"/>
      <protection locked="0"/>
    </xf>
    <xf numFmtId="223" fontId="88" fillId="16" borderId="6" xfId="2" applyNumberFormat="1" applyFont="1" applyFill="1" applyBorder="1" applyAlignment="1">
      <alignment vertical="center" shrinkToFit="1"/>
    </xf>
    <xf numFmtId="223" fontId="88" fillId="15" borderId="6" xfId="2" applyNumberFormat="1" applyFont="1" applyFill="1" applyBorder="1" applyAlignment="1" applyProtection="1">
      <alignment vertical="center" shrinkToFit="1"/>
      <protection locked="0"/>
    </xf>
    <xf numFmtId="223" fontId="88" fillId="15" borderId="6" xfId="2" applyNumberFormat="1" applyFont="1" applyFill="1" applyBorder="1" applyAlignment="1">
      <alignment vertical="center" shrinkToFit="1"/>
    </xf>
    <xf numFmtId="223" fontId="88" fillId="0" borderId="6" xfId="2" applyNumberFormat="1" applyFont="1" applyBorder="1" applyAlignment="1">
      <alignment vertical="center" shrinkToFit="1"/>
    </xf>
    <xf numFmtId="223" fontId="88" fillId="0" borderId="77" xfId="2" applyNumberFormat="1" applyFont="1" applyBorder="1" applyAlignment="1" applyProtection="1">
      <alignment vertical="center" shrinkToFit="1"/>
      <protection locked="0"/>
    </xf>
    <xf numFmtId="223" fontId="88" fillId="16" borderId="42" xfId="2" applyNumberFormat="1" applyFont="1" applyFill="1" applyBorder="1" applyAlignment="1" applyProtection="1">
      <alignment vertical="center" shrinkToFit="1"/>
      <protection locked="0"/>
    </xf>
    <xf numFmtId="223" fontId="88" fillId="16" borderId="42" xfId="2" applyNumberFormat="1" applyFont="1" applyFill="1" applyBorder="1" applyAlignment="1">
      <alignment vertical="center" shrinkToFit="1"/>
    </xf>
    <xf numFmtId="223" fontId="88" fillId="15" borderId="42" xfId="2" applyNumberFormat="1" applyFont="1" applyFill="1" applyBorder="1" applyAlignment="1" applyProtection="1">
      <alignment vertical="center" shrinkToFit="1"/>
      <protection locked="0"/>
    </xf>
    <xf numFmtId="223" fontId="88" fillId="15" borderId="42" xfId="2" applyNumberFormat="1" applyFont="1" applyFill="1" applyBorder="1" applyAlignment="1">
      <alignment vertical="center" shrinkToFit="1"/>
    </xf>
    <xf numFmtId="223" fontId="88" fillId="0" borderId="42" xfId="2" applyNumberFormat="1" applyFont="1" applyBorder="1" applyAlignment="1">
      <alignment vertical="center" shrinkToFit="1"/>
    </xf>
    <xf numFmtId="223" fontId="88" fillId="16" borderId="108" xfId="2" applyNumberFormat="1" applyFont="1" applyFill="1" applyBorder="1" applyAlignment="1">
      <alignment vertical="center" shrinkToFit="1"/>
    </xf>
    <xf numFmtId="223" fontId="88" fillId="15" borderId="108" xfId="2" applyNumberFormat="1" applyFont="1" applyFill="1" applyBorder="1" applyAlignment="1">
      <alignment vertical="center" shrinkToFit="1"/>
    </xf>
    <xf numFmtId="223" fontId="88" fillId="0" borderId="108" xfId="2" applyNumberFormat="1" applyFont="1" applyBorder="1" applyAlignment="1">
      <alignment vertical="center" shrinkToFit="1"/>
    </xf>
    <xf numFmtId="223" fontId="89" fillId="16" borderId="117" xfId="2" applyNumberFormat="1" applyFont="1" applyFill="1" applyBorder="1" applyAlignment="1">
      <alignment horizontal="right" vertical="center" shrinkToFit="1"/>
    </xf>
    <xf numFmtId="223" fontId="89" fillId="15" borderId="117" xfId="2" applyNumberFormat="1" applyFont="1" applyFill="1" applyBorder="1" applyAlignment="1">
      <alignment horizontal="right" vertical="center" shrinkToFit="1"/>
    </xf>
    <xf numFmtId="223" fontId="89" fillId="0" borderId="117" xfId="2" applyNumberFormat="1" applyFont="1" applyBorder="1" applyAlignment="1">
      <alignment horizontal="right" vertical="center" shrinkToFit="1"/>
    </xf>
    <xf numFmtId="224" fontId="39" fillId="0" borderId="211" xfId="1" quotePrefix="1" applyNumberFormat="1" applyFont="1" applyBorder="1" applyAlignment="1">
      <alignment horizontal="right" vertical="center"/>
    </xf>
    <xf numFmtId="224" fontId="39" fillId="0" borderId="211" xfId="1" applyNumberFormat="1" applyFont="1" applyBorder="1" applyAlignment="1">
      <alignment horizontal="right" vertical="center"/>
    </xf>
    <xf numFmtId="187" fontId="82" fillId="0" borderId="7" xfId="0" applyNumberFormat="1" applyFont="1" applyBorder="1" applyAlignment="1">
      <alignment vertical="center" shrinkToFit="1"/>
    </xf>
    <xf numFmtId="0" fontId="181" fillId="0" borderId="0" xfId="1251" applyFont="1" applyAlignment="1">
      <alignment horizontal="left" vertical="center"/>
    </xf>
    <xf numFmtId="0" fontId="163" fillId="0" borderId="0" xfId="2" applyFont="1"/>
    <xf numFmtId="0" fontId="194" fillId="0" borderId="0" xfId="2" applyFont="1" applyAlignment="1">
      <alignment vertical="center"/>
    </xf>
    <xf numFmtId="0" fontId="93" fillId="0" borderId="42" xfId="0" applyFont="1" applyBorder="1" applyAlignment="1">
      <alignment horizontal="center" vertical="center"/>
    </xf>
    <xf numFmtId="0" fontId="91" fillId="0" borderId="6" xfId="0" applyFont="1" applyBorder="1" applyAlignment="1">
      <alignment horizontal="center" vertical="center"/>
    </xf>
    <xf numFmtId="0" fontId="93" fillId="0" borderId="6" xfId="0" applyFont="1" applyBorder="1" applyAlignment="1">
      <alignment vertical="center" wrapText="1"/>
    </xf>
    <xf numFmtId="0" fontId="88" fillId="0" borderId="110" xfId="2" applyFont="1" applyBorder="1" applyAlignment="1" applyProtection="1">
      <alignment horizontal="right" vertical="center" shrinkToFit="1"/>
      <protection locked="0"/>
    </xf>
    <xf numFmtId="0" fontId="150" fillId="0" borderId="0" xfId="2" applyFont="1" applyProtection="1"/>
    <xf numFmtId="218" fontId="179" fillId="0" borderId="247" xfId="1" applyNumberFormat="1" applyFont="1" applyBorder="1" applyAlignment="1" applyProtection="1">
      <alignment vertical="center" shrinkToFit="1"/>
    </xf>
    <xf numFmtId="218" fontId="179" fillId="0" borderId="102" xfId="1" applyNumberFormat="1" applyFont="1" applyBorder="1" applyAlignment="1" applyProtection="1">
      <alignment vertical="center" shrinkToFit="1"/>
    </xf>
    <xf numFmtId="218" fontId="179" fillId="0" borderId="107" xfId="1" applyNumberFormat="1" applyFont="1" applyBorder="1" applyAlignment="1" applyProtection="1">
      <alignment vertical="center" shrinkToFit="1"/>
    </xf>
    <xf numFmtId="218" fontId="179" fillId="0" borderId="246" xfId="1" applyNumberFormat="1" applyFont="1" applyBorder="1" applyAlignment="1" applyProtection="1">
      <alignment vertical="center" shrinkToFit="1"/>
    </xf>
    <xf numFmtId="218" fontId="179" fillId="0" borderId="152" xfId="1" applyNumberFormat="1" applyFont="1" applyBorder="1" applyAlignment="1" applyProtection="1">
      <alignment vertical="center" shrinkToFit="1"/>
    </xf>
    <xf numFmtId="218" fontId="179" fillId="0" borderId="107" xfId="1249" applyNumberFormat="1" applyFont="1" applyBorder="1" applyAlignment="1" applyProtection="1">
      <alignment vertical="center" shrinkToFit="1"/>
    </xf>
    <xf numFmtId="0" fontId="71" fillId="0" borderId="201" xfId="1248" applyFont="1" applyBorder="1" applyProtection="1">
      <alignment vertical="center"/>
      <protection locked="0"/>
    </xf>
    <xf numFmtId="0" fontId="71" fillId="0" borderId="202" xfId="1248" applyFont="1" applyBorder="1" applyProtection="1">
      <alignment vertical="center"/>
      <protection locked="0"/>
    </xf>
    <xf numFmtId="38" fontId="71" fillId="0" borderId="202" xfId="1249" applyFont="1" applyBorder="1" applyProtection="1">
      <alignment vertical="center"/>
      <protection locked="0"/>
    </xf>
    <xf numFmtId="0" fontId="91" fillId="0" borderId="6" xfId="0" applyFont="1" applyBorder="1" applyAlignment="1">
      <alignment vertical="center" wrapText="1"/>
    </xf>
    <xf numFmtId="0" fontId="93" fillId="0" borderId="6" xfId="0" applyFont="1" applyBorder="1">
      <alignment vertical="center"/>
    </xf>
    <xf numFmtId="0" fontId="39" fillId="0" borderId="0" xfId="0" applyFont="1">
      <alignment vertical="center"/>
    </xf>
    <xf numFmtId="0" fontId="92" fillId="0" borderId="90" xfId="0" applyFont="1" applyBorder="1" applyAlignment="1" applyProtection="1">
      <alignment horizontal="left" vertical="center" indent="1"/>
    </xf>
    <xf numFmtId="0" fontId="92" fillId="0" borderId="91" xfId="0" applyFont="1" applyBorder="1" applyAlignment="1" applyProtection="1">
      <alignment horizontal="left" vertical="center" indent="1"/>
    </xf>
    <xf numFmtId="0" fontId="152" fillId="9" borderId="0" xfId="6" applyFont="1" applyFill="1" applyAlignment="1">
      <alignment vertical="top" wrapText="1"/>
    </xf>
    <xf numFmtId="0" fontId="84" fillId="9" borderId="0" xfId="6" applyFont="1" applyFill="1" applyAlignment="1">
      <alignment vertical="center" wrapText="1"/>
    </xf>
    <xf numFmtId="0" fontId="152" fillId="9" borderId="0" xfId="6" applyFont="1" applyFill="1">
      <alignment vertical="center"/>
    </xf>
    <xf numFmtId="0" fontId="84" fillId="9" borderId="0" xfId="6" applyFont="1" applyFill="1" applyAlignment="1">
      <alignment horizontal="left" vertical="center"/>
    </xf>
    <xf numFmtId="0" fontId="70" fillId="0" borderId="6" xfId="1254" applyFont="1" applyBorder="1" applyAlignment="1">
      <alignment horizontal="center" vertical="center" wrapText="1"/>
    </xf>
    <xf numFmtId="0" fontId="70" fillId="0" borderId="44" xfId="1254" applyFont="1" applyBorder="1" applyAlignment="1">
      <alignment horizontal="center" vertical="center" wrapText="1"/>
    </xf>
    <xf numFmtId="190" fontId="70" fillId="0" borderId="6" xfId="1254" applyNumberFormat="1" applyFont="1" applyBorder="1" applyAlignment="1">
      <alignment horizontal="center" vertical="center" wrapText="1"/>
    </xf>
    <xf numFmtId="191" fontId="92" fillId="10" borderId="37" xfId="0" applyNumberFormat="1" applyFont="1" applyFill="1" applyBorder="1" applyAlignment="1">
      <alignment horizontal="right" vertical="center"/>
    </xf>
    <xf numFmtId="3" fontId="92" fillId="10" borderId="91" xfId="0" applyNumberFormat="1" applyFont="1" applyFill="1" applyBorder="1" applyAlignment="1" applyProtection="1">
      <alignment vertical="center" shrinkToFit="1"/>
    </xf>
    <xf numFmtId="0" fontId="92" fillId="10" borderId="92" xfId="0" applyFont="1" applyFill="1" applyBorder="1" applyAlignment="1" applyProtection="1">
      <alignment horizontal="right" vertical="center"/>
    </xf>
    <xf numFmtId="0" fontId="92" fillId="10" borderId="35" xfId="0" applyFont="1" applyFill="1" applyBorder="1" applyAlignment="1" applyProtection="1">
      <alignment vertical="center"/>
    </xf>
    <xf numFmtId="3" fontId="92" fillId="10" borderId="0" xfId="0" applyNumberFormat="1" applyFont="1" applyFill="1" applyBorder="1" applyAlignment="1">
      <alignment vertical="center" shrinkToFit="1"/>
    </xf>
    <xf numFmtId="0" fontId="92" fillId="10" borderId="39" xfId="0" applyFont="1" applyFill="1" applyBorder="1" applyAlignment="1">
      <alignment horizontal="right" vertical="center"/>
    </xf>
    <xf numFmtId="0" fontId="132" fillId="0" borderId="0" xfId="2" applyFont="1" applyAlignment="1">
      <alignment vertical="center"/>
    </xf>
    <xf numFmtId="0" fontId="84" fillId="9" borderId="0" xfId="6" applyFont="1" applyFill="1" applyAlignment="1">
      <alignment vertical="top"/>
    </xf>
    <xf numFmtId="0" fontId="100" fillId="9" borderId="0" xfId="6" applyFont="1" applyFill="1" applyBorder="1">
      <alignment vertical="center"/>
    </xf>
    <xf numFmtId="0" fontId="100" fillId="9" borderId="0" xfId="6" applyFont="1" applyFill="1" applyBorder="1" applyAlignment="1">
      <alignment horizontal="left" vertical="center" indent="1"/>
    </xf>
    <xf numFmtId="0" fontId="100" fillId="0" borderId="0" xfId="6" applyFont="1" applyBorder="1">
      <alignment vertical="center"/>
    </xf>
    <xf numFmtId="0" fontId="84" fillId="9" borderId="0" xfId="6" applyFont="1" applyFill="1" applyBorder="1">
      <alignment vertical="center"/>
    </xf>
    <xf numFmtId="0" fontId="88" fillId="9" borderId="0" xfId="6" applyFont="1" applyFill="1" applyBorder="1" applyAlignment="1"/>
    <xf numFmtId="0" fontId="147" fillId="0" borderId="0" xfId="6" applyFont="1" applyBorder="1" applyProtection="1">
      <alignment vertical="center"/>
      <protection hidden="1"/>
    </xf>
    <xf numFmtId="0" fontId="159" fillId="0" borderId="0" xfId="12" applyFont="1" applyBorder="1" applyProtection="1">
      <alignment vertical="center"/>
      <protection hidden="1"/>
    </xf>
    <xf numFmtId="0" fontId="156" fillId="0" borderId="0" xfId="12" applyFont="1" applyBorder="1" applyProtection="1">
      <alignment vertical="center"/>
      <protection hidden="1"/>
    </xf>
    <xf numFmtId="0" fontId="100" fillId="0" borderId="0" xfId="6" applyFont="1" applyBorder="1" applyProtection="1">
      <alignment vertical="center"/>
      <protection hidden="1"/>
    </xf>
    <xf numFmtId="0" fontId="39" fillId="0" borderId="0" xfId="0" applyFont="1" applyAlignment="1" applyProtection="1">
      <alignment vertical="center"/>
    </xf>
    <xf numFmtId="38" fontId="71" fillId="0" borderId="0" xfId="1" applyFont="1">
      <alignment vertical="center"/>
    </xf>
    <xf numFmtId="0" fontId="92" fillId="0" borderId="9" xfId="0" applyFont="1" applyBorder="1" applyAlignment="1" applyProtection="1">
      <alignment vertical="center"/>
    </xf>
    <xf numFmtId="0" fontId="92" fillId="0" borderId="90" xfId="0" applyFont="1" applyBorder="1" applyAlignment="1" applyProtection="1">
      <alignment horizontal="left" vertical="center" indent="1"/>
    </xf>
    <xf numFmtId="0" fontId="92" fillId="0" borderId="91" xfId="0" applyFont="1" applyBorder="1" applyAlignment="1" applyProtection="1">
      <alignment horizontal="left" vertical="center" indent="1"/>
    </xf>
    <xf numFmtId="0" fontId="84" fillId="9" borderId="0" xfId="6" applyFont="1" applyFill="1" applyAlignment="1">
      <alignment vertical="center" wrapText="1"/>
    </xf>
    <xf numFmtId="38" fontId="92" fillId="0" borderId="29" xfId="1" applyFont="1" applyBorder="1" applyAlignment="1" applyProtection="1">
      <alignment vertical="center" shrinkToFit="1"/>
    </xf>
    <xf numFmtId="38" fontId="92" fillId="0" borderId="32" xfId="1" applyFont="1" applyBorder="1" applyAlignment="1" applyProtection="1">
      <alignment vertical="center" shrinkToFit="1"/>
    </xf>
    <xf numFmtId="38" fontId="92" fillId="0" borderId="91" xfId="1" applyFont="1" applyBorder="1" applyAlignment="1" applyProtection="1">
      <alignment vertical="center" shrinkToFit="1"/>
    </xf>
    <xf numFmtId="0" fontId="92" fillId="0" borderId="253" xfId="0" applyFont="1" applyBorder="1">
      <alignment vertical="center"/>
    </xf>
    <xf numFmtId="38" fontId="92" fillId="0" borderId="91" xfId="1" applyFont="1" applyBorder="1" applyProtection="1">
      <alignment vertical="center"/>
    </xf>
    <xf numFmtId="38" fontId="92" fillId="0" borderId="29" xfId="1" applyFont="1" applyBorder="1" applyProtection="1">
      <alignment vertical="center"/>
    </xf>
    <xf numFmtId="38" fontId="92" fillId="0" borderId="32" xfId="1" applyFont="1" applyBorder="1" applyProtection="1">
      <alignment vertical="center"/>
    </xf>
    <xf numFmtId="0" fontId="92" fillId="0" borderId="254" xfId="0" applyFont="1" applyBorder="1" applyAlignment="1">
      <alignment horizontal="right" vertical="center"/>
    </xf>
    <xf numFmtId="0" fontId="92" fillId="0" borderId="29" xfId="0" applyFont="1" applyBorder="1" applyAlignment="1">
      <alignment horizontal="right" vertical="center"/>
    </xf>
    <xf numFmtId="0" fontId="92" fillId="0" borderId="29" xfId="0" applyFont="1" applyBorder="1" applyAlignment="1" applyProtection="1">
      <alignment horizontal="right" vertical="center"/>
    </xf>
    <xf numFmtId="0" fontId="92" fillId="0" borderId="32" xfId="0" applyFont="1" applyBorder="1" applyAlignment="1" applyProtection="1">
      <alignment horizontal="right" vertical="center"/>
    </xf>
    <xf numFmtId="0" fontId="92" fillId="0" borderId="255" xfId="0" applyFont="1" applyBorder="1" applyAlignment="1">
      <alignment horizontal="right" vertical="center"/>
    </xf>
    <xf numFmtId="3" fontId="92" fillId="10" borderId="25" xfId="0" applyNumberFormat="1" applyFont="1" applyFill="1" applyBorder="1" applyAlignment="1">
      <alignment vertical="center" shrinkToFit="1"/>
    </xf>
    <xf numFmtId="191" fontId="92" fillId="10" borderId="100" xfId="0" applyNumberFormat="1" applyFont="1" applyFill="1" applyBorder="1" applyAlignment="1">
      <alignment horizontal="right" vertical="center"/>
    </xf>
    <xf numFmtId="191" fontId="92" fillId="10" borderId="66" xfId="0" applyNumberFormat="1" applyFont="1" applyFill="1" applyBorder="1" applyAlignment="1">
      <alignment horizontal="right" vertical="center"/>
    </xf>
    <xf numFmtId="3" fontId="92" fillId="0" borderId="28" xfId="0" applyNumberFormat="1" applyFont="1" applyBorder="1" applyAlignment="1" applyProtection="1">
      <alignment vertical="center" shrinkToFit="1"/>
    </xf>
    <xf numFmtId="0" fontId="92" fillId="10" borderId="25" xfId="0" applyFont="1" applyFill="1" applyBorder="1" applyAlignment="1" applyProtection="1">
      <alignment vertical="center"/>
    </xf>
    <xf numFmtId="0" fontId="92" fillId="10" borderId="27" xfId="0" applyFont="1" applyFill="1" applyBorder="1" applyAlignment="1" applyProtection="1">
      <alignment vertical="center"/>
    </xf>
    <xf numFmtId="191" fontId="92" fillId="10" borderId="104" xfId="0" applyNumberFormat="1" applyFont="1" applyFill="1" applyBorder="1" applyAlignment="1" applyProtection="1">
      <alignment horizontal="right" vertical="center"/>
    </xf>
    <xf numFmtId="0" fontId="125" fillId="0" borderId="38" xfId="6" applyFont="1" applyBorder="1" applyAlignment="1">
      <alignment horizontal="center" vertical="center"/>
    </xf>
    <xf numFmtId="0" fontId="125" fillId="0" borderId="0" xfId="6" applyFont="1">
      <alignment vertical="center"/>
    </xf>
    <xf numFmtId="0" fontId="125" fillId="9" borderId="0" xfId="6" applyFont="1" applyFill="1" applyAlignment="1">
      <alignment horizontal="left" vertical="center" indent="1"/>
    </xf>
    <xf numFmtId="0" fontId="125" fillId="9" borderId="0" xfId="6" applyFont="1" applyFill="1">
      <alignment vertical="center"/>
    </xf>
    <xf numFmtId="0" fontId="137" fillId="0" borderId="0" xfId="12" applyFont="1" applyProtection="1">
      <alignment vertical="center"/>
      <protection hidden="1"/>
    </xf>
    <xf numFmtId="0" fontId="137" fillId="0" borderId="0" xfId="6" applyFont="1">
      <alignment vertical="center"/>
    </xf>
    <xf numFmtId="0" fontId="156" fillId="0" borderId="0" xfId="12" applyFont="1" applyFill="1" applyBorder="1" applyProtection="1">
      <alignment vertical="center"/>
      <protection hidden="1"/>
    </xf>
    <xf numFmtId="0" fontId="100" fillId="0" borderId="0" xfId="6" applyFont="1" applyFill="1" applyBorder="1" applyProtection="1">
      <alignment vertical="center"/>
      <protection hidden="1"/>
    </xf>
    <xf numFmtId="0" fontId="84" fillId="0" borderId="0" xfId="6" applyFont="1" applyFill="1" applyBorder="1" applyAlignment="1"/>
    <xf numFmtId="0" fontId="152" fillId="0" borderId="0" xfId="6" applyFont="1" applyFill="1" applyBorder="1" applyAlignment="1">
      <alignment vertical="center" wrapText="1" shrinkToFit="1"/>
    </xf>
    <xf numFmtId="0" fontId="150" fillId="0" borderId="0" xfId="6" applyFont="1" applyFill="1" applyBorder="1" applyProtection="1">
      <alignment vertical="center"/>
      <protection hidden="1"/>
    </xf>
    <xf numFmtId="38" fontId="95" fillId="0" borderId="9" xfId="1" applyFont="1" applyBorder="1" applyAlignment="1">
      <alignment vertical="center"/>
    </xf>
    <xf numFmtId="38" fontId="95" fillId="0" borderId="0" xfId="1" applyFont="1" applyBorder="1" applyAlignment="1">
      <alignment vertical="center"/>
    </xf>
    <xf numFmtId="38" fontId="39" fillId="22" borderId="6" xfId="1" applyFont="1" applyFill="1" applyBorder="1" applyAlignment="1">
      <alignment horizontal="center" vertical="center"/>
    </xf>
    <xf numFmtId="38" fontId="39" fillId="0" borderId="35" xfId="1" applyFont="1" applyFill="1" applyBorder="1" applyAlignment="1">
      <alignment horizontal="right" vertical="center"/>
    </xf>
    <xf numFmtId="218" fontId="59" fillId="0" borderId="67" xfId="1" applyNumberFormat="1" applyFont="1" applyFill="1" applyBorder="1">
      <alignment vertical="center"/>
    </xf>
    <xf numFmtId="38" fontId="39" fillId="0" borderId="0" xfId="1" applyFont="1" applyFill="1" applyBorder="1" applyAlignment="1">
      <alignment horizontal="right" vertical="center"/>
    </xf>
    <xf numFmtId="218" fontId="59" fillId="12" borderId="6" xfId="1" applyNumberFormat="1" applyFont="1" applyFill="1" applyBorder="1" applyAlignment="1">
      <alignment horizontal="right" vertical="center"/>
    </xf>
    <xf numFmtId="38" fontId="43" fillId="0" borderId="0" xfId="1" applyFont="1" applyAlignment="1">
      <alignment vertical="center"/>
    </xf>
    <xf numFmtId="38" fontId="199" fillId="0" borderId="0" xfId="1" applyFont="1">
      <alignment vertical="center"/>
    </xf>
    <xf numFmtId="38" fontId="39" fillId="0" borderId="35" xfId="1" applyFont="1" applyFill="1" applyBorder="1">
      <alignment vertical="center"/>
    </xf>
    <xf numFmtId="38" fontId="200" fillId="0" borderId="0" xfId="1" applyFont="1" applyAlignment="1">
      <alignment horizontal="left" vertical="center" wrapText="1" shrinkToFit="1"/>
    </xf>
    <xf numFmtId="218" fontId="59" fillId="0" borderId="42" xfId="1" applyNumberFormat="1" applyFont="1" applyBorder="1">
      <alignment vertical="center"/>
    </xf>
    <xf numFmtId="224" fontId="39" fillId="0" borderId="67" xfId="1" quotePrefix="1" applyNumberFormat="1" applyFont="1" applyBorder="1" applyAlignment="1">
      <alignment horizontal="right" vertical="center"/>
    </xf>
    <xf numFmtId="224" fontId="39" fillId="0" borderId="99" xfId="1" quotePrefix="1" applyNumberFormat="1" applyFont="1" applyBorder="1" applyAlignment="1">
      <alignment horizontal="right" vertical="center"/>
    </xf>
    <xf numFmtId="38" fontId="39" fillId="23" borderId="99" xfId="1" applyFont="1" applyFill="1" applyBorder="1" applyAlignment="1">
      <alignment horizontal="center" vertical="center"/>
    </xf>
    <xf numFmtId="0" fontId="88" fillId="9" borderId="34" xfId="6" applyFont="1" applyFill="1" applyBorder="1" applyAlignment="1" applyProtection="1">
      <protection locked="0"/>
    </xf>
    <xf numFmtId="0" fontId="100" fillId="9" borderId="35" xfId="6" applyFont="1" applyFill="1" applyBorder="1" applyProtection="1">
      <alignment vertical="center"/>
      <protection locked="0"/>
    </xf>
    <xf numFmtId="0" fontId="100" fillId="9" borderId="35" xfId="6" applyFont="1" applyFill="1" applyBorder="1" applyAlignment="1" applyProtection="1">
      <alignment horizontal="left" vertical="center" indent="1"/>
      <protection locked="0"/>
    </xf>
    <xf numFmtId="0" fontId="100" fillId="0" borderId="38" xfId="6" applyFont="1" applyBorder="1" applyProtection="1">
      <alignment vertical="center"/>
      <protection locked="0" hidden="1"/>
    </xf>
    <xf numFmtId="0" fontId="100" fillId="9" borderId="0" xfId="6" applyFont="1" applyFill="1" applyBorder="1" applyProtection="1">
      <alignment vertical="center"/>
      <protection locked="0"/>
    </xf>
    <xf numFmtId="0" fontId="100" fillId="9" borderId="0" xfId="6" applyFont="1" applyFill="1" applyBorder="1" applyAlignment="1" applyProtection="1">
      <alignment horizontal="left" vertical="center" indent="1"/>
      <protection locked="0"/>
    </xf>
    <xf numFmtId="0" fontId="88" fillId="9" borderId="38" xfId="6" applyFont="1" applyFill="1" applyBorder="1" applyAlignment="1" applyProtection="1">
      <protection locked="0"/>
    </xf>
    <xf numFmtId="0" fontId="157" fillId="0" borderId="38" xfId="6" applyFont="1" applyBorder="1" applyProtection="1">
      <alignment vertical="center"/>
      <protection locked="0"/>
    </xf>
    <xf numFmtId="0" fontId="157" fillId="0" borderId="0" xfId="6" applyFont="1" applyBorder="1" applyProtection="1">
      <alignment vertical="center"/>
      <protection locked="0"/>
    </xf>
    <xf numFmtId="0" fontId="157" fillId="0" borderId="38" xfId="6" applyFont="1" applyBorder="1" applyProtection="1">
      <alignment vertical="center"/>
      <protection locked="0" hidden="1"/>
    </xf>
    <xf numFmtId="0" fontId="157" fillId="0" borderId="0" xfId="6" applyFont="1" applyBorder="1" applyProtection="1">
      <alignment vertical="center"/>
      <protection locked="0" hidden="1"/>
    </xf>
    <xf numFmtId="0" fontId="157" fillId="0" borderId="40" xfId="6" applyFont="1" applyBorder="1" applyProtection="1">
      <alignment vertical="center"/>
      <protection locked="0" hidden="1"/>
    </xf>
    <xf numFmtId="0" fontId="157" fillId="0" borderId="37" xfId="6" applyFont="1" applyBorder="1" applyProtection="1">
      <alignment vertical="center"/>
      <protection locked="0" hidden="1"/>
    </xf>
    <xf numFmtId="0" fontId="70" fillId="18" borderId="6" xfId="5" applyFont="1" applyFill="1" applyBorder="1" applyAlignment="1" applyProtection="1">
      <alignment horizontal="center" vertical="center" wrapText="1"/>
    </xf>
    <xf numFmtId="38" fontId="50" fillId="0" borderId="90" xfId="1" applyFont="1" applyFill="1" applyBorder="1" applyAlignment="1" applyProtection="1">
      <alignment vertical="center" shrinkToFit="1"/>
    </xf>
    <xf numFmtId="0" fontId="50" fillId="0" borderId="92" xfId="0" applyFont="1" applyBorder="1" applyAlignment="1">
      <alignment horizontal="right" vertical="center"/>
    </xf>
    <xf numFmtId="38" fontId="50" fillId="0" borderId="28" xfId="1" applyFont="1" applyFill="1" applyBorder="1" applyAlignment="1" applyProtection="1">
      <alignment vertical="center" shrinkToFit="1"/>
    </xf>
    <xf numFmtId="0" fontId="50" fillId="0" borderId="30" xfId="0" applyFont="1" applyBorder="1" applyAlignment="1">
      <alignment horizontal="right" vertical="center"/>
    </xf>
    <xf numFmtId="38" fontId="50" fillId="0" borderId="68" xfId="1" applyFont="1" applyFill="1" applyBorder="1" applyAlignment="1" applyProtection="1">
      <alignment vertical="center" shrinkToFit="1"/>
    </xf>
    <xf numFmtId="0" fontId="50" fillId="0" borderId="70" xfId="0" applyFont="1" applyBorder="1" applyAlignment="1">
      <alignment horizontal="right" vertical="center"/>
    </xf>
    <xf numFmtId="0" fontId="201" fillId="11" borderId="0" xfId="2" applyFont="1" applyFill="1" applyAlignment="1" applyProtection="1">
      <alignment vertical="center"/>
      <protection hidden="1"/>
    </xf>
    <xf numFmtId="0" fontId="203" fillId="11" borderId="0" xfId="2" applyFont="1" applyFill="1" applyAlignment="1" applyProtection="1">
      <alignment vertical="center" wrapText="1"/>
      <protection hidden="1"/>
    </xf>
    <xf numFmtId="0" fontId="88" fillId="0" borderId="0" xfId="2" applyFont="1" applyAlignment="1" applyProtection="1">
      <alignment vertical="center"/>
      <protection hidden="1"/>
    </xf>
    <xf numFmtId="0" fontId="204" fillId="0" borderId="0" xfId="2" applyFont="1" applyAlignment="1" applyProtection="1">
      <alignment vertical="center"/>
      <protection hidden="1"/>
    </xf>
    <xf numFmtId="0" fontId="149" fillId="0" borderId="0" xfId="2" applyFont="1" applyAlignment="1" applyProtection="1">
      <alignment vertical="center"/>
      <protection hidden="1"/>
    </xf>
    <xf numFmtId="0" fontId="48" fillId="0" borderId="0" xfId="12" applyFont="1" applyProtection="1">
      <alignment vertical="center"/>
      <protection hidden="1"/>
    </xf>
    <xf numFmtId="0" fontId="205" fillId="0" borderId="0" xfId="12" applyFont="1" applyProtection="1">
      <alignment vertical="center"/>
      <protection hidden="1"/>
    </xf>
    <xf numFmtId="0" fontId="48" fillId="9" borderId="0" xfId="12" applyFont="1" applyFill="1" applyProtection="1">
      <alignment vertical="center"/>
      <protection hidden="1"/>
    </xf>
    <xf numFmtId="0" fontId="48" fillId="9" borderId="0" xfId="12" applyFont="1" applyFill="1" applyAlignment="1" applyProtection="1">
      <alignment horizontal="center" vertical="center"/>
      <protection hidden="1"/>
    </xf>
    <xf numFmtId="38" fontId="48" fillId="9" borderId="0" xfId="9" applyFont="1" applyFill="1" applyProtection="1">
      <alignment vertical="center"/>
      <protection hidden="1"/>
    </xf>
    <xf numFmtId="49" fontId="48" fillId="9" borderId="0" xfId="12" applyNumberFormat="1" applyFont="1" applyFill="1" applyProtection="1">
      <alignment vertical="center"/>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vertical="top"/>
      <protection hidden="1"/>
    </xf>
    <xf numFmtId="49" fontId="206" fillId="9" borderId="0" xfId="6" applyNumberFormat="1" applyFont="1" applyFill="1" applyAlignment="1" applyProtection="1">
      <alignment vertical="top"/>
      <protection hidden="1"/>
    </xf>
    <xf numFmtId="0" fontId="2" fillId="0" borderId="0" xfId="1258" applyProtection="1">
      <alignment vertical="center"/>
      <protection hidden="1"/>
    </xf>
    <xf numFmtId="0" fontId="48" fillId="0" borderId="0" xfId="12" applyFont="1" applyAlignment="1" applyProtection="1">
      <alignment horizontal="center" vertical="center"/>
      <protection hidden="1"/>
    </xf>
    <xf numFmtId="20" fontId="48" fillId="9" borderId="0" xfId="6" applyNumberFormat="1" applyFont="1" applyFill="1" applyAlignment="1" applyProtection="1">
      <alignment vertical="top"/>
      <protection hidden="1"/>
    </xf>
    <xf numFmtId="49" fontId="83" fillId="9" borderId="0" xfId="6" applyNumberFormat="1" applyFill="1" applyAlignment="1" applyProtection="1">
      <alignment vertical="top"/>
      <protection hidden="1"/>
    </xf>
    <xf numFmtId="49" fontId="48" fillId="9" borderId="0" xfId="6" applyNumberFormat="1" applyFont="1" applyFill="1" applyAlignment="1" applyProtection="1">
      <alignment horizontal="left" vertical="center"/>
      <protection hidden="1"/>
    </xf>
    <xf numFmtId="49" fontId="48" fillId="9" borderId="0" xfId="6" applyNumberFormat="1" applyFont="1" applyFill="1" applyProtection="1">
      <alignment vertical="center"/>
      <protection hidden="1"/>
    </xf>
    <xf numFmtId="0" fontId="127" fillId="9" borderId="0" xfId="12" applyFont="1" applyFill="1" applyProtection="1">
      <alignment vertical="center"/>
      <protection hidden="1"/>
    </xf>
    <xf numFmtId="0" fontId="202" fillId="0" borderId="0" xfId="12" applyFont="1" applyProtection="1">
      <alignment vertical="center"/>
      <protection hidden="1"/>
    </xf>
    <xf numFmtId="0" fontId="161" fillId="9" borderId="0" xfId="6" applyFont="1" applyFill="1" applyProtection="1">
      <alignment vertical="center"/>
      <protection hidden="1"/>
    </xf>
    <xf numFmtId="0" fontId="66" fillId="9" borderId="0" xfId="6" applyFont="1" applyFill="1" applyAlignment="1" applyProtection="1">
      <alignment vertical="center" wrapText="1"/>
      <protection hidden="1"/>
    </xf>
    <xf numFmtId="0" fontId="66" fillId="9" borderId="0" xfId="6" applyFont="1" applyFill="1" applyProtection="1">
      <alignment vertical="center"/>
      <protection hidden="1"/>
    </xf>
    <xf numFmtId="0" fontId="66" fillId="9" borderId="0" xfId="6" applyFont="1" applyFill="1" applyAlignment="1" applyProtection="1">
      <alignment horizontal="left" vertical="center"/>
      <protection hidden="1"/>
    </xf>
    <xf numFmtId="0" fontId="66" fillId="9" borderId="0" xfId="6" applyFont="1" applyFill="1" applyAlignment="1" applyProtection="1">
      <alignment horizontal="left" vertical="center" indent="1" shrinkToFit="1"/>
      <protection hidden="1"/>
    </xf>
    <xf numFmtId="38" fontId="48" fillId="0" borderId="0" xfId="9" applyFont="1" applyProtection="1">
      <alignment vertical="center"/>
      <protection hidden="1"/>
    </xf>
    <xf numFmtId="0" fontId="48" fillId="9" borderId="0" xfId="12" applyFont="1" applyFill="1" applyAlignment="1" applyProtection="1">
      <alignment horizontal="right" vertical="distributed" wrapText="1"/>
      <protection hidden="1"/>
    </xf>
    <xf numFmtId="49" fontId="48" fillId="9" borderId="0" xfId="6" applyNumberFormat="1" applyFont="1" applyFill="1" applyAlignment="1" applyProtection="1">
      <alignment vertical="top" wrapText="1" shrinkToFit="1"/>
      <protection hidden="1"/>
    </xf>
    <xf numFmtId="49" fontId="48" fillId="9" borderId="0" xfId="6" applyNumberFormat="1" applyFont="1" applyFill="1" applyAlignment="1" applyProtection="1">
      <alignment vertical="top" shrinkToFit="1"/>
      <protection hidden="1"/>
    </xf>
    <xf numFmtId="0" fontId="48" fillId="0" borderId="0" xfId="12" applyFont="1" applyAlignment="1" applyProtection="1">
      <alignment horizontal="left" vertical="center"/>
      <protection hidden="1"/>
    </xf>
    <xf numFmtId="188" fontId="48" fillId="9" borderId="0" xfId="12" applyNumberFormat="1" applyFont="1" applyFill="1" applyAlignment="1" applyProtection="1">
      <alignment vertical="center" shrinkToFit="1"/>
      <protection hidden="1"/>
    </xf>
    <xf numFmtId="0" fontId="202" fillId="0" borderId="0" xfId="2" applyFont="1" applyAlignment="1" applyProtection="1">
      <alignment vertical="center"/>
    </xf>
    <xf numFmtId="49" fontId="23" fillId="0" borderId="30" xfId="0" applyNumberFormat="1" applyFont="1" applyBorder="1" applyAlignment="1" applyProtection="1">
      <alignment horizontal="left" vertical="center" indent="1" shrinkToFit="1"/>
      <protection locked="0"/>
    </xf>
    <xf numFmtId="49" fontId="23" fillId="0" borderId="33" xfId="0" applyNumberFormat="1" applyFont="1" applyBorder="1" applyAlignment="1" applyProtection="1">
      <alignment horizontal="left" vertical="center" indent="1" shrinkToFit="1"/>
      <protection locked="0"/>
    </xf>
    <xf numFmtId="0" fontId="23" fillId="0" borderId="30" xfId="0" applyFont="1" applyBorder="1" applyAlignment="1" applyProtection="1">
      <alignment horizontal="left" vertical="center" indent="1" shrinkToFit="1"/>
      <protection locked="0"/>
    </xf>
    <xf numFmtId="0" fontId="23" fillId="0" borderId="33" xfId="0" applyFont="1" applyBorder="1" applyAlignment="1" applyProtection="1">
      <alignment horizontal="left" vertical="center" indent="1" shrinkToFit="1"/>
      <protection locked="0"/>
    </xf>
    <xf numFmtId="0" fontId="66" fillId="9" borderId="0" xfId="6" applyFont="1" applyFill="1" applyAlignment="1" applyProtection="1">
      <alignment horizontal="left" vertical="center"/>
      <protection hidden="1"/>
    </xf>
    <xf numFmtId="38" fontId="43" fillId="0" borderId="0" xfId="1" applyFont="1" applyAlignment="1">
      <alignment vertical="center"/>
    </xf>
    <xf numFmtId="0" fontId="66" fillId="9" borderId="0" xfId="6" applyFont="1" applyFill="1" applyAlignment="1" applyProtection="1">
      <alignment vertical="center"/>
      <protection hidden="1"/>
    </xf>
    <xf numFmtId="0" fontId="66" fillId="9" borderId="0" xfId="6" applyFont="1" applyFill="1" applyBorder="1" applyAlignment="1" applyProtection="1">
      <alignment vertical="center" shrinkToFit="1"/>
      <protection hidden="1"/>
    </xf>
    <xf numFmtId="0" fontId="39" fillId="0" borderId="35" xfId="0" applyFont="1" applyBorder="1" applyAlignment="1" applyProtection="1">
      <alignment horizontal="left" vertical="center" indent="1" shrinkToFit="1"/>
    </xf>
    <xf numFmtId="0" fontId="39" fillId="0" borderId="35" xfId="0" applyFont="1" applyBorder="1" applyAlignment="1" applyProtection="1">
      <alignment vertical="center" shrinkToFit="1"/>
    </xf>
    <xf numFmtId="0" fontId="117" fillId="0" borderId="35" xfId="0" applyFont="1" applyBorder="1" applyAlignment="1" applyProtection="1">
      <alignment vertical="center" shrinkToFit="1"/>
    </xf>
    <xf numFmtId="0" fontId="66" fillId="9" borderId="35" xfId="6" applyFont="1" applyFill="1" applyBorder="1" applyAlignment="1" applyProtection="1">
      <alignment horizontal="left" vertical="center" indent="1" shrinkToFit="1"/>
      <protection hidden="1"/>
    </xf>
    <xf numFmtId="0" fontId="23" fillId="0" borderId="28" xfId="0" applyFont="1" applyBorder="1" applyAlignment="1" applyProtection="1">
      <alignment horizontal="left" vertical="center" indent="1"/>
      <protection locked="0"/>
    </xf>
    <xf numFmtId="0" fontId="23" fillId="0" borderId="28" xfId="0" applyFont="1" applyBorder="1" applyAlignment="1" applyProtection="1">
      <alignment horizontal="left" vertical="center" wrapText="1" indent="1"/>
      <protection locked="0"/>
    </xf>
    <xf numFmtId="0" fontId="23" fillId="9" borderId="257" xfId="0" applyFont="1" applyFill="1" applyBorder="1" applyAlignment="1" applyProtection="1">
      <alignment horizontal="left" vertical="center" indent="1" shrinkToFit="1"/>
      <protection locked="0"/>
    </xf>
    <xf numFmtId="0" fontId="23" fillId="0" borderId="86" xfId="0" applyFont="1" applyFill="1" applyBorder="1" applyAlignment="1" applyProtection="1">
      <alignment horizontal="center" vertical="center" wrapText="1"/>
      <protection locked="0"/>
    </xf>
    <xf numFmtId="0" fontId="23" fillId="0" borderId="63" xfId="0" applyFont="1" applyFill="1" applyBorder="1" applyAlignment="1" applyProtection="1">
      <alignment horizontal="center" vertical="center" wrapText="1"/>
      <protection locked="0"/>
    </xf>
    <xf numFmtId="218" fontId="56" fillId="0" borderId="6" xfId="1" applyNumberFormat="1" applyFont="1" applyFill="1" applyBorder="1" applyProtection="1">
      <alignment vertical="center"/>
      <protection locked="0"/>
    </xf>
    <xf numFmtId="0" fontId="100" fillId="0" borderId="0" xfId="6" applyFont="1" applyProtection="1">
      <alignment vertical="center"/>
    </xf>
    <xf numFmtId="0" fontId="84" fillId="9" borderId="0" xfId="6" applyFont="1" applyFill="1" applyProtection="1">
      <alignment vertical="center"/>
    </xf>
    <xf numFmtId="0" fontId="100" fillId="9" borderId="0" xfId="6" applyFont="1" applyFill="1" applyProtection="1">
      <alignment vertical="center"/>
    </xf>
    <xf numFmtId="0" fontId="100" fillId="9" borderId="0" xfId="6" applyFont="1" applyFill="1" applyAlignment="1" applyProtection="1">
      <alignment horizontal="left" vertical="center" indent="1"/>
    </xf>
    <xf numFmtId="0" fontId="150" fillId="0" borderId="0" xfId="6" applyFont="1" applyProtection="1">
      <alignment vertical="center"/>
    </xf>
    <xf numFmtId="0" fontId="84" fillId="9" borderId="0" xfId="6" applyFont="1" applyFill="1" applyAlignment="1" applyProtection="1">
      <alignment vertical="center" wrapText="1"/>
    </xf>
    <xf numFmtId="0" fontId="84" fillId="0" borderId="0" xfId="6" applyFont="1" applyAlignment="1" applyProtection="1">
      <alignment horizontal="left" vertical="center" shrinkToFit="1"/>
    </xf>
    <xf numFmtId="0" fontId="84" fillId="9" borderId="0" xfId="6" applyFont="1" applyFill="1" applyAlignment="1" applyProtection="1">
      <alignment horizontal="center" vertical="center" wrapText="1"/>
    </xf>
    <xf numFmtId="0" fontId="150" fillId="0" borderId="0" xfId="6" applyFont="1" applyAlignment="1" applyProtection="1">
      <alignment horizontal="center" vertical="center"/>
    </xf>
    <xf numFmtId="0" fontId="84" fillId="9" borderId="0" xfId="6" applyFont="1" applyFill="1" applyAlignment="1" applyProtection="1">
      <alignment vertical="top" wrapText="1"/>
    </xf>
    <xf numFmtId="38" fontId="132" fillId="0" borderId="0" xfId="1" applyFont="1" applyAlignment="1">
      <alignment vertical="center"/>
    </xf>
    <xf numFmtId="0" fontId="23" fillId="0" borderId="0" xfId="0" applyFont="1" applyProtection="1">
      <alignment vertical="center"/>
    </xf>
    <xf numFmtId="0" fontId="23" fillId="0" borderId="0" xfId="0" applyFont="1" applyAlignment="1" applyProtection="1">
      <alignment horizontal="left" vertical="center" shrinkToFit="1"/>
    </xf>
    <xf numFmtId="0" fontId="111" fillId="0" borderId="0" xfId="0" applyFont="1" applyAlignment="1" applyProtection="1">
      <alignment horizontal="right" vertical="center"/>
    </xf>
    <xf numFmtId="189" fontId="112" fillId="0" borderId="0" xfId="5" applyNumberFormat="1" applyFont="1" applyFill="1" applyAlignment="1" applyProtection="1">
      <alignment horizontal="right" vertical="center"/>
    </xf>
    <xf numFmtId="0" fontId="34" fillId="0" borderId="0" xfId="0" applyFont="1" applyProtection="1">
      <alignment vertical="center"/>
    </xf>
    <xf numFmtId="0" fontId="146" fillId="0" borderId="0" xfId="0" applyFont="1" applyProtection="1">
      <alignment vertical="center"/>
    </xf>
    <xf numFmtId="0" fontId="24" fillId="0" borderId="0" xfId="0" applyFont="1" applyProtection="1">
      <alignment vertical="center"/>
    </xf>
    <xf numFmtId="0" fontId="115" fillId="0" borderId="0" xfId="0" applyFont="1" applyProtection="1">
      <alignment vertical="center"/>
    </xf>
    <xf numFmtId="0" fontId="28" fillId="0" borderId="0" xfId="0" applyFont="1" applyProtection="1">
      <alignment vertical="center"/>
    </xf>
    <xf numFmtId="0" fontId="93" fillId="0" borderId="0" xfId="0" applyFont="1" applyProtection="1">
      <alignment vertical="center"/>
    </xf>
    <xf numFmtId="49" fontId="93" fillId="0" borderId="0" xfId="0" applyNumberFormat="1" applyFont="1" applyProtection="1">
      <alignment vertical="center"/>
    </xf>
    <xf numFmtId="0" fontId="30" fillId="0" borderId="0" xfId="0" applyFont="1" applyProtection="1">
      <alignment vertical="center"/>
    </xf>
    <xf numFmtId="0" fontId="30" fillId="6" borderId="1" xfId="0" applyFont="1" applyFill="1" applyBorder="1" applyProtection="1">
      <alignment vertical="center"/>
    </xf>
    <xf numFmtId="0" fontId="90" fillId="0" borderId="0" xfId="0" applyFont="1" applyProtection="1">
      <alignment vertical="center"/>
    </xf>
    <xf numFmtId="0" fontId="185" fillId="0" borderId="9" xfId="0" applyFont="1" applyBorder="1" applyProtection="1">
      <alignment vertical="center"/>
    </xf>
    <xf numFmtId="0" fontId="23" fillId="0" borderId="23" xfId="0" applyFont="1" applyBorder="1" applyAlignment="1" applyProtection="1">
      <alignment vertical="center" wrapText="1"/>
    </xf>
    <xf numFmtId="0" fontId="35" fillId="0" borderId="0" xfId="0" applyFont="1" applyProtection="1">
      <alignment vertical="center"/>
    </xf>
    <xf numFmtId="49" fontId="93" fillId="0" borderId="8" xfId="0" applyNumberFormat="1" applyFont="1" applyBorder="1" applyAlignment="1" applyProtection="1">
      <alignment horizontal="left" vertical="center" indent="1" shrinkToFit="1"/>
    </xf>
    <xf numFmtId="0" fontId="32" fillId="0" borderId="9" xfId="0" applyFont="1" applyBorder="1" applyProtection="1">
      <alignment vertical="center"/>
    </xf>
    <xf numFmtId="0" fontId="33" fillId="0" borderId="0" xfId="0" applyFont="1" applyProtection="1">
      <alignment vertical="center"/>
    </xf>
    <xf numFmtId="0" fontId="23" fillId="0" borderId="93" xfId="0" applyFont="1" applyBorder="1" applyProtection="1">
      <alignment vertical="center"/>
    </xf>
    <xf numFmtId="0" fontId="93" fillId="2" borderId="5" xfId="0" applyFont="1" applyFill="1" applyBorder="1" applyAlignment="1" applyProtection="1">
      <alignment vertical="center" shrinkToFit="1"/>
    </xf>
    <xf numFmtId="0" fontId="93" fillId="0" borderId="93" xfId="0" applyFont="1" applyBorder="1" applyProtection="1">
      <alignment vertical="center"/>
    </xf>
    <xf numFmtId="0" fontId="32" fillId="0" borderId="33" xfId="0" applyFont="1" applyBorder="1" applyProtection="1">
      <alignment vertical="center"/>
    </xf>
    <xf numFmtId="0" fontId="23" fillId="2" borderId="5" xfId="0" applyFont="1" applyFill="1" applyBorder="1" applyAlignment="1" applyProtection="1">
      <alignment vertical="center" shrinkToFit="1"/>
    </xf>
    <xf numFmtId="0" fontId="91" fillId="0" borderId="93" xfId="0" applyFont="1" applyBorder="1" applyAlignment="1" applyProtection="1">
      <alignment vertical="center" wrapText="1"/>
    </xf>
    <xf numFmtId="0" fontId="91" fillId="0" borderId="93" xfId="0" applyFont="1" applyBorder="1" applyProtection="1">
      <alignment vertical="center"/>
    </xf>
    <xf numFmtId="0" fontId="96" fillId="0" borderId="93" xfId="0" applyFont="1" applyBorder="1" applyProtection="1">
      <alignment vertical="center"/>
    </xf>
    <xf numFmtId="0" fontId="32" fillId="0" borderId="41" xfId="0" applyFont="1" applyBorder="1" applyProtection="1">
      <alignment vertical="center"/>
    </xf>
    <xf numFmtId="0" fontId="93" fillId="0" borderId="93" xfId="0" applyFont="1" applyBorder="1" applyAlignment="1" applyProtection="1">
      <alignment vertical="center" wrapText="1"/>
    </xf>
    <xf numFmtId="0" fontId="64" fillId="0" borderId="0" xfId="0" applyFont="1" applyProtection="1">
      <alignment vertical="center"/>
    </xf>
    <xf numFmtId="0" fontId="29" fillId="4" borderId="1" xfId="0" applyFont="1" applyFill="1" applyBorder="1" applyAlignment="1" applyProtection="1">
      <alignment vertical="center"/>
    </xf>
    <xf numFmtId="0" fontId="29" fillId="4" borderId="0" xfId="0" applyFont="1" applyFill="1" applyBorder="1" applyAlignment="1" applyProtection="1">
      <alignment vertical="center"/>
    </xf>
    <xf numFmtId="0" fontId="29" fillId="4" borderId="37" xfId="0" applyFont="1" applyFill="1" applyBorder="1" applyAlignment="1" applyProtection="1">
      <alignment vertical="center"/>
    </xf>
    <xf numFmtId="0" fontId="34" fillId="0" borderId="8" xfId="0" applyFont="1" applyBorder="1" applyAlignment="1" applyProtection="1">
      <alignment horizontal="right" vertical="center"/>
    </xf>
    <xf numFmtId="0" fontId="94" fillId="0" borderId="9" xfId="0" applyFont="1" applyBorder="1" applyProtection="1">
      <alignment vertical="center"/>
    </xf>
    <xf numFmtId="0" fontId="91" fillId="0" borderId="23" xfId="0" applyFont="1" applyBorder="1" applyProtection="1">
      <alignment vertical="center"/>
    </xf>
    <xf numFmtId="0" fontId="23" fillId="0" borderId="23" xfId="0" applyFont="1" applyBorder="1" applyProtection="1">
      <alignment vertical="center"/>
    </xf>
    <xf numFmtId="0" fontId="23" fillId="2" borderId="20" xfId="0" applyFont="1" applyFill="1" applyBorder="1" applyAlignment="1" applyProtection="1">
      <alignment horizontal="left" vertical="center" indent="1"/>
    </xf>
    <xf numFmtId="0" fontId="90" fillId="0" borderId="93" xfId="0" applyFont="1" applyBorder="1" applyProtection="1">
      <alignment vertical="center"/>
    </xf>
    <xf numFmtId="0" fontId="23" fillId="0" borderId="93" xfId="0" applyFont="1" applyBorder="1" applyAlignment="1" applyProtection="1">
      <alignment vertical="center" wrapText="1"/>
    </xf>
    <xf numFmtId="0" fontId="24" fillId="0" borderId="0" xfId="0" applyFont="1" applyAlignment="1" applyProtection="1">
      <alignment vertical="center"/>
    </xf>
    <xf numFmtId="0" fontId="23" fillId="0" borderId="23" xfId="0" applyFont="1" applyFill="1" applyBorder="1" applyProtection="1">
      <alignment vertical="center"/>
    </xf>
    <xf numFmtId="0" fontId="23" fillId="0" borderId="93" xfId="0" applyFont="1" applyFill="1" applyBorder="1" applyProtection="1">
      <alignment vertical="center"/>
    </xf>
    <xf numFmtId="0" fontId="29" fillId="4" borderId="0" xfId="0" applyFont="1" applyFill="1" applyProtection="1">
      <alignment vertical="center"/>
    </xf>
    <xf numFmtId="0" fontId="35" fillId="0" borderId="0" xfId="0" applyFont="1" applyAlignment="1" applyProtection="1">
      <alignment horizontal="right" vertical="center"/>
    </xf>
    <xf numFmtId="0" fontId="36" fillId="0" borderId="0" xfId="0" applyFont="1" applyProtection="1">
      <alignment vertical="center"/>
    </xf>
    <xf numFmtId="0" fontId="23" fillId="0" borderId="0" xfId="0" applyFont="1" applyFill="1" applyProtection="1">
      <alignment vertical="center"/>
    </xf>
    <xf numFmtId="0" fontId="23" fillId="2" borderId="21" xfId="0" applyFont="1" applyFill="1" applyBorder="1" applyAlignment="1" applyProtection="1">
      <alignment horizontal="left" vertical="center" indent="1"/>
    </xf>
    <xf numFmtId="0" fontId="65" fillId="0" borderId="0" xfId="0" applyFont="1" applyBorder="1" applyProtection="1">
      <alignment vertical="center"/>
    </xf>
    <xf numFmtId="0" fontId="64" fillId="0" borderId="0" xfId="0" applyFont="1" applyBorder="1" applyProtection="1">
      <alignment vertical="center"/>
    </xf>
    <xf numFmtId="0" fontId="22" fillId="0" borderId="0" xfId="0" applyFont="1" applyProtection="1">
      <alignment vertical="center"/>
    </xf>
    <xf numFmtId="0" fontId="32" fillId="0" borderId="36" xfId="0" applyFont="1" applyBorder="1" applyProtection="1">
      <alignment vertical="center"/>
    </xf>
    <xf numFmtId="0" fontId="63" fillId="0" borderId="0" xfId="0" applyFont="1" applyProtection="1">
      <alignment vertical="center"/>
    </xf>
    <xf numFmtId="0" fontId="90" fillId="0" borderId="23" xfId="0" applyFont="1" applyBorder="1" applyProtection="1">
      <alignment vertical="center"/>
    </xf>
    <xf numFmtId="183" fontId="23" fillId="0" borderId="27" xfId="0" applyNumberFormat="1" applyFont="1" applyBorder="1" applyAlignment="1" applyProtection="1">
      <alignment vertical="center" shrinkToFit="1"/>
    </xf>
    <xf numFmtId="0" fontId="93" fillId="0" borderId="23" xfId="0" applyFont="1" applyBorder="1" applyProtection="1">
      <alignment vertical="center"/>
    </xf>
    <xf numFmtId="183" fontId="23" fillId="0" borderId="30" xfId="0" applyNumberFormat="1" applyFont="1" applyBorder="1" applyAlignment="1" applyProtection="1">
      <alignment vertical="center" shrinkToFit="1"/>
    </xf>
    <xf numFmtId="183" fontId="23" fillId="0" borderId="221" xfId="0" applyNumberFormat="1" applyFont="1" applyBorder="1" applyAlignment="1" applyProtection="1">
      <alignment vertical="center" shrinkToFit="1"/>
    </xf>
    <xf numFmtId="0" fontId="23" fillId="0" borderId="35" xfId="0" applyFont="1" applyBorder="1" applyAlignment="1" applyProtection="1">
      <alignment horizontal="left" vertical="center" shrinkToFit="1"/>
    </xf>
    <xf numFmtId="0" fontId="23" fillId="0" borderId="35" xfId="0" applyFont="1" applyBorder="1" applyProtection="1">
      <alignment vertical="center"/>
    </xf>
    <xf numFmtId="0" fontId="34" fillId="0" borderId="8" xfId="0" applyFont="1" applyBorder="1" applyAlignment="1" applyProtection="1">
      <alignment horizontal="right" vertical="center"/>
      <protection locked="0"/>
    </xf>
    <xf numFmtId="0" fontId="23" fillId="9" borderId="28" xfId="0" applyFont="1" applyFill="1" applyBorder="1" applyAlignment="1" applyProtection="1">
      <alignment horizontal="center" vertical="center" wrapText="1"/>
      <protection locked="0"/>
    </xf>
    <xf numFmtId="49" fontId="48" fillId="9" borderId="0" xfId="6" applyNumberFormat="1" applyFont="1" applyFill="1" applyAlignment="1" applyProtection="1">
      <alignment vertical="center" wrapText="1"/>
      <protection hidden="1"/>
    </xf>
    <xf numFmtId="0" fontId="93" fillId="0" borderId="38" xfId="0" applyFont="1" applyBorder="1" applyAlignment="1">
      <alignment vertical="center"/>
    </xf>
    <xf numFmtId="0" fontId="208" fillId="0" borderId="238" xfId="0" applyFont="1" applyBorder="1" applyAlignment="1">
      <alignment horizontal="left" vertical="center" wrapText="1" readingOrder="1"/>
    </xf>
    <xf numFmtId="0" fontId="23" fillId="0" borderId="0" xfId="0" applyFont="1" applyFill="1" applyAlignment="1" applyProtection="1">
      <alignment horizontal="center" vertical="center"/>
    </xf>
    <xf numFmtId="0" fontId="23" fillId="0" borderId="0" xfId="0" applyFont="1" applyFill="1" applyBorder="1" applyAlignment="1" applyProtection="1">
      <alignment horizontal="center" vertical="center"/>
    </xf>
    <xf numFmtId="0" fontId="23" fillId="0" borderId="0" xfId="0" applyFont="1" applyFill="1" applyBorder="1" applyAlignment="1" applyProtection="1">
      <alignment horizontal="left" vertical="center" indent="1"/>
    </xf>
    <xf numFmtId="0" fontId="23" fillId="0" borderId="38" xfId="0" applyFont="1" applyBorder="1" applyProtection="1">
      <alignment vertical="center"/>
    </xf>
    <xf numFmtId="0" fontId="39" fillId="0" borderId="0" xfId="0" applyNumberFormat="1" applyFont="1" applyBorder="1" applyAlignment="1" applyProtection="1">
      <alignment horizontal="left" vertical="center" indent="1" shrinkToFit="1"/>
    </xf>
    <xf numFmtId="0" fontId="39" fillId="0" borderId="0" xfId="0" applyFont="1" applyFill="1" applyBorder="1" applyAlignment="1" applyProtection="1">
      <alignment horizontal="center" vertical="center"/>
    </xf>
    <xf numFmtId="0" fontId="96" fillId="0" borderId="238" xfId="0" applyFont="1" applyBorder="1" applyAlignment="1">
      <alignment vertical="center" wrapText="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horizontal="left" vertical="center"/>
      <protection hidden="1"/>
    </xf>
    <xf numFmtId="0" fontId="95" fillId="9" borderId="0" xfId="35" applyFont="1" applyFill="1" applyProtection="1">
      <alignment vertical="center"/>
      <protection hidden="1"/>
    </xf>
    <xf numFmtId="195" fontId="48" fillId="9" borderId="0" xfId="12" applyNumberFormat="1" applyFont="1" applyFill="1" applyProtection="1">
      <alignment vertical="center"/>
      <protection hidden="1"/>
    </xf>
    <xf numFmtId="49" fontId="95" fillId="9" borderId="0" xfId="6" applyNumberFormat="1" applyFont="1" applyFill="1" applyAlignment="1" applyProtection="1">
      <alignment vertical="top"/>
      <protection hidden="1"/>
    </xf>
    <xf numFmtId="0" fontId="66" fillId="9" borderId="0" xfId="6" applyFont="1" applyFill="1" applyAlignment="1" applyProtection="1">
      <alignment vertical="center" shrinkToFit="1"/>
      <protection hidden="1"/>
    </xf>
    <xf numFmtId="188" fontId="48" fillId="9" borderId="0" xfId="12" applyNumberFormat="1" applyFont="1" applyFill="1" applyAlignment="1" applyProtection="1">
      <alignment vertical="center" shrinkToFit="1"/>
    </xf>
    <xf numFmtId="38" fontId="142" fillId="0" borderId="0" xfId="1" applyFont="1" applyBorder="1">
      <alignment vertical="center"/>
    </xf>
    <xf numFmtId="218" fontId="124" fillId="0" borderId="99" xfId="1" applyNumberFormat="1" applyFont="1" applyFill="1" applyBorder="1" applyAlignment="1" applyProtection="1">
      <alignment horizontal="right" vertical="center"/>
    </xf>
    <xf numFmtId="38" fontId="48" fillId="0" borderId="6" xfId="1" applyFont="1" applyBorder="1" applyAlignment="1">
      <alignment horizontal="left" vertical="center" wrapText="1"/>
    </xf>
    <xf numFmtId="38" fontId="39" fillId="12" borderId="6" xfId="1" applyFont="1" applyFill="1" applyBorder="1">
      <alignment vertical="center"/>
    </xf>
    <xf numFmtId="38" fontId="48" fillId="0" borderId="6" xfId="1" applyFont="1" applyBorder="1" applyAlignment="1">
      <alignment horizontal="center" vertical="center"/>
    </xf>
    <xf numFmtId="38" fontId="39" fillId="21" borderId="6" xfId="1" applyFont="1" applyFill="1" applyBorder="1" applyProtection="1">
      <alignment vertical="center"/>
      <protection locked="0"/>
    </xf>
    <xf numFmtId="38" fontId="39" fillId="12" borderId="43" xfId="1" applyFont="1" applyFill="1" applyBorder="1">
      <alignment vertical="center"/>
    </xf>
    <xf numFmtId="38" fontId="143" fillId="0" borderId="38" xfId="1" applyFont="1" applyBorder="1" applyAlignment="1">
      <alignment vertical="top"/>
    </xf>
    <xf numFmtId="38" fontId="39" fillId="0" borderId="42" xfId="1" applyFont="1" applyBorder="1">
      <alignment vertical="center"/>
    </xf>
    <xf numFmtId="38" fontId="39" fillId="0" borderId="7" xfId="1" applyFont="1" applyBorder="1" applyAlignment="1">
      <alignment vertical="center" shrinkToFit="1"/>
    </xf>
    <xf numFmtId="38" fontId="39" fillId="0" borderId="8" xfId="1" applyFont="1" applyBorder="1">
      <alignment vertical="center"/>
    </xf>
    <xf numFmtId="218" fontId="124" fillId="0" borderId="6" xfId="1" applyNumberFormat="1" applyFont="1" applyFill="1" applyBorder="1" applyAlignment="1" applyProtection="1">
      <alignment horizontal="right" vertical="center"/>
    </xf>
    <xf numFmtId="0" fontId="157" fillId="9" borderId="0" xfId="6" applyFont="1" applyFill="1" applyBorder="1" applyAlignment="1">
      <alignment horizontal="left" vertical="center" shrinkToFit="1"/>
    </xf>
    <xf numFmtId="0" fontId="84" fillId="9" borderId="0" xfId="6" applyFont="1" applyFill="1" applyBorder="1" applyAlignment="1">
      <alignment horizontal="left" vertical="center"/>
    </xf>
    <xf numFmtId="0" fontId="152" fillId="0" borderId="0" xfId="6" applyFont="1" applyFill="1" applyBorder="1" applyAlignment="1">
      <alignment horizontal="center" vertical="center"/>
    </xf>
    <xf numFmtId="0" fontId="211" fillId="0" borderId="0" xfId="6" applyFont="1" applyFill="1" applyBorder="1" applyAlignment="1">
      <alignment horizontal="left" vertical="center"/>
    </xf>
    <xf numFmtId="0" fontId="95" fillId="3" borderId="181" xfId="0" applyFont="1" applyFill="1" applyBorder="1" applyAlignment="1" applyProtection="1">
      <alignment horizontal="center" vertical="center"/>
    </xf>
    <xf numFmtId="0" fontId="84" fillId="9" borderId="0" xfId="6" applyFont="1" applyFill="1" applyAlignment="1">
      <alignment vertical="center" wrapText="1"/>
    </xf>
    <xf numFmtId="0" fontId="84" fillId="9" borderId="0" xfId="6" applyFont="1" applyFill="1" applyAlignment="1">
      <alignment vertical="center" wrapText="1"/>
    </xf>
    <xf numFmtId="0" fontId="152" fillId="9" borderId="0" xfId="6" applyFont="1" applyFill="1" applyAlignment="1" applyProtection="1">
      <alignment vertical="top" wrapText="1"/>
    </xf>
    <xf numFmtId="0" fontId="198" fillId="0" borderId="0" xfId="6" applyFont="1" applyFill="1" applyBorder="1" applyAlignment="1">
      <alignment horizontal="left" vertical="center"/>
    </xf>
    <xf numFmtId="197" fontId="88" fillId="16" borderId="6" xfId="2" applyNumberFormat="1" applyFont="1" applyFill="1" applyBorder="1" applyAlignment="1">
      <alignment vertical="center" shrinkToFit="1"/>
    </xf>
    <xf numFmtId="197" fontId="88" fillId="15" borderId="6" xfId="2" applyNumberFormat="1" applyFont="1" applyFill="1" applyBorder="1" applyAlignment="1">
      <alignment vertical="center" shrinkToFit="1"/>
    </xf>
    <xf numFmtId="197" fontId="88" fillId="0" borderId="6" xfId="2" applyNumberFormat="1" applyFont="1" applyFill="1" applyBorder="1" applyAlignment="1">
      <alignment vertical="center" shrinkToFit="1"/>
    </xf>
    <xf numFmtId="198" fontId="210" fillId="9" borderId="43" xfId="6" applyNumberFormat="1" applyFont="1" applyFill="1" applyBorder="1" applyAlignment="1" applyProtection="1">
      <alignment vertical="center"/>
    </xf>
    <xf numFmtId="0" fontId="210" fillId="9" borderId="43" xfId="6" applyFont="1" applyFill="1" applyBorder="1" applyAlignment="1" applyProtection="1">
      <alignment vertical="center"/>
    </xf>
    <xf numFmtId="198" fontId="155" fillId="9" borderId="6" xfId="6" applyNumberFormat="1" applyFont="1" applyFill="1" applyBorder="1" applyAlignment="1">
      <alignment horizontal="right" vertical="center"/>
    </xf>
    <xf numFmtId="198" fontId="155" fillId="9" borderId="67" xfId="6" applyNumberFormat="1" applyFont="1" applyFill="1" applyBorder="1" applyAlignment="1">
      <alignment horizontal="right" vertical="center"/>
    </xf>
    <xf numFmtId="0" fontId="152" fillId="0" borderId="6" xfId="6" applyFont="1" applyBorder="1" applyProtection="1">
      <alignment vertical="center"/>
      <protection locked="0" hidden="1"/>
    </xf>
    <xf numFmtId="0" fontId="152" fillId="0" borderId="67" xfId="6" applyFont="1" applyBorder="1" applyProtection="1">
      <alignment vertical="center"/>
      <protection locked="0" hidden="1"/>
    </xf>
    <xf numFmtId="0" fontId="156" fillId="0" borderId="0" xfId="6" applyFont="1" applyFill="1" applyBorder="1" applyAlignment="1">
      <alignment horizontal="left" vertical="center"/>
    </xf>
    <xf numFmtId="0" fontId="100" fillId="0" borderId="37" xfId="6" applyFont="1" applyBorder="1">
      <alignment vertical="center"/>
    </xf>
    <xf numFmtId="0" fontId="147" fillId="0" borderId="37" xfId="6" applyFont="1" applyBorder="1" applyProtection="1">
      <alignment vertical="center"/>
      <protection hidden="1"/>
    </xf>
    <xf numFmtId="0" fontId="159" fillId="0" borderId="37" xfId="12" applyFont="1" applyBorder="1" applyProtection="1">
      <alignment vertical="center"/>
      <protection hidden="1"/>
    </xf>
    <xf numFmtId="0" fontId="156" fillId="0" borderId="37" xfId="12" applyFont="1" applyBorder="1" applyProtection="1">
      <alignment vertical="center"/>
      <protection hidden="1"/>
    </xf>
    <xf numFmtId="0" fontId="100" fillId="0" borderId="37" xfId="6" applyFont="1" applyBorder="1" applyProtection="1">
      <alignment vertical="center"/>
      <protection hidden="1"/>
    </xf>
    <xf numFmtId="0" fontId="100" fillId="0" borderId="36" xfId="6" applyFont="1" applyBorder="1" applyProtection="1">
      <alignment vertical="center"/>
      <protection hidden="1"/>
    </xf>
    <xf numFmtId="0" fontId="100" fillId="0" borderId="39" xfId="6" applyFont="1" applyBorder="1" applyProtection="1">
      <alignment vertical="center"/>
      <protection hidden="1"/>
    </xf>
    <xf numFmtId="0" fontId="157" fillId="0" borderId="39" xfId="6" applyFont="1" applyBorder="1" applyProtection="1">
      <alignment vertical="center"/>
      <protection hidden="1"/>
    </xf>
    <xf numFmtId="0" fontId="157" fillId="0" borderId="37" xfId="6" applyFont="1" applyBorder="1" applyProtection="1">
      <alignment vertical="center"/>
      <protection hidden="1"/>
    </xf>
    <xf numFmtId="0" fontId="123" fillId="0" borderId="37" xfId="6" applyFont="1" applyBorder="1" applyProtection="1">
      <alignment vertical="center"/>
      <protection hidden="1"/>
    </xf>
    <xf numFmtId="0" fontId="160" fillId="0" borderId="37" xfId="12" applyFont="1" applyBorder="1" applyProtection="1">
      <alignment vertical="center"/>
      <protection hidden="1"/>
    </xf>
    <xf numFmtId="0" fontId="151" fillId="0" borderId="37" xfId="12" applyFont="1" applyBorder="1" applyProtection="1">
      <alignment vertical="center"/>
      <protection hidden="1"/>
    </xf>
    <xf numFmtId="0" fontId="157" fillId="0" borderId="41" xfId="6" applyFont="1" applyBorder="1" applyProtection="1">
      <alignment vertical="center"/>
      <protection hidden="1"/>
    </xf>
    <xf numFmtId="198" fontId="152" fillId="16" borderId="6" xfId="6" applyNumberFormat="1" applyFont="1" applyFill="1" applyBorder="1" applyAlignment="1" applyProtection="1">
      <alignment vertical="center"/>
      <protection locked="0"/>
    </xf>
    <xf numFmtId="198" fontId="152" fillId="16" borderId="67" xfId="6" applyNumberFormat="1" applyFont="1" applyFill="1" applyBorder="1" applyAlignment="1" applyProtection="1">
      <alignment vertical="center"/>
      <protection locked="0"/>
    </xf>
    <xf numFmtId="197" fontId="88" fillId="25" borderId="6" xfId="2" applyNumberFormat="1" applyFont="1" applyFill="1" applyBorder="1" applyAlignment="1">
      <alignment vertical="center" shrinkToFit="1"/>
    </xf>
    <xf numFmtId="198" fontId="152" fillId="25" borderId="6" xfId="6" applyNumberFormat="1" applyFont="1" applyFill="1" applyBorder="1" applyAlignment="1" applyProtection="1">
      <alignment vertical="center"/>
      <protection locked="0"/>
    </xf>
    <xf numFmtId="198" fontId="152" fillId="25" borderId="67" xfId="6" applyNumberFormat="1" applyFont="1" applyFill="1" applyBorder="1" applyAlignment="1" applyProtection="1">
      <alignment vertical="center"/>
      <protection locked="0"/>
    </xf>
    <xf numFmtId="0" fontId="88" fillId="0" borderId="38" xfId="1255" applyNumberFormat="1" applyFont="1" applyFill="1" applyBorder="1" applyAlignment="1" applyProtection="1">
      <alignment vertical="center" wrapText="1" shrinkToFit="1"/>
    </xf>
    <xf numFmtId="0" fontId="88" fillId="0" borderId="0" xfId="1255" applyNumberFormat="1" applyFont="1" applyFill="1" applyBorder="1" applyAlignment="1" applyProtection="1">
      <alignment vertical="center" wrapText="1" shrinkToFit="1"/>
    </xf>
    <xf numFmtId="0" fontId="84" fillId="9" borderId="0" xfId="6" applyFont="1" applyFill="1" applyBorder="1" applyAlignment="1" applyProtection="1">
      <alignment vertical="center" wrapText="1"/>
    </xf>
    <xf numFmtId="0" fontId="125" fillId="0" borderId="38" xfId="6" applyFont="1" applyBorder="1" applyAlignment="1" applyProtection="1">
      <alignment horizontal="center" vertical="center"/>
    </xf>
    <xf numFmtId="0" fontId="125" fillId="0" borderId="0" xfId="6" applyFont="1" applyBorder="1" applyAlignment="1" applyProtection="1">
      <alignment horizontal="center" vertical="center"/>
    </xf>
    <xf numFmtId="38" fontId="59" fillId="0" borderId="6" xfId="1" applyFont="1" applyFill="1" applyBorder="1" applyAlignment="1">
      <alignment horizontal="right" vertical="center"/>
    </xf>
    <xf numFmtId="38" fontId="59" fillId="0" borderId="9" xfId="1" applyFont="1" applyBorder="1" applyAlignment="1">
      <alignment horizontal="right" vertical="center"/>
    </xf>
    <xf numFmtId="0" fontId="150" fillId="9" borderId="39" xfId="6" applyFont="1" applyFill="1" applyBorder="1">
      <alignment vertical="center"/>
    </xf>
    <xf numFmtId="0" fontId="214" fillId="0" borderId="0" xfId="1256" applyFont="1">
      <alignment vertical="center"/>
    </xf>
    <xf numFmtId="0" fontId="214" fillId="0" borderId="0" xfId="1256" applyFont="1" applyAlignment="1">
      <alignment vertical="center" wrapText="1"/>
    </xf>
    <xf numFmtId="0" fontId="37" fillId="0" borderId="0" xfId="2" applyFont="1" applyAlignment="1">
      <alignment vertical="center"/>
    </xf>
    <xf numFmtId="0" fontId="215" fillId="0" borderId="0" xfId="1256" applyFont="1">
      <alignment vertical="center"/>
    </xf>
    <xf numFmtId="38" fontId="43" fillId="0" borderId="0" xfId="1" applyFont="1" applyAlignment="1">
      <alignment vertical="center"/>
    </xf>
    <xf numFmtId="38" fontId="43" fillId="0" borderId="0" xfId="1" applyFont="1" applyAlignment="1">
      <alignment vertical="center"/>
    </xf>
    <xf numFmtId="49" fontId="93" fillId="0" borderId="0" xfId="0" applyNumberFormat="1" applyFont="1" applyFill="1" applyBorder="1" applyAlignment="1" applyProtection="1">
      <alignment horizontal="left" vertical="center" indent="1" shrinkToFit="1"/>
    </xf>
    <xf numFmtId="49" fontId="93" fillId="0" borderId="0" xfId="1256" applyNumberFormat="1" applyFont="1" applyFill="1" applyBorder="1" applyAlignment="1" applyProtection="1">
      <alignment horizontal="left" vertical="center" indent="1" shrinkToFit="1"/>
    </xf>
    <xf numFmtId="0" fontId="24" fillId="0" borderId="0" xfId="0" applyFont="1" applyBorder="1" applyAlignment="1" applyProtection="1">
      <alignment vertical="center"/>
    </xf>
    <xf numFmtId="0" fontId="217" fillId="0" borderId="0" xfId="0" applyFont="1">
      <alignment vertical="center"/>
    </xf>
    <xf numFmtId="0" fontId="42" fillId="0" borderId="0" xfId="0" applyFont="1">
      <alignment vertical="center"/>
    </xf>
    <xf numFmtId="0" fontId="39" fillId="3" borderId="6" xfId="0" applyFont="1" applyFill="1" applyBorder="1" applyAlignment="1">
      <alignment horizontal="center" vertical="center"/>
    </xf>
    <xf numFmtId="0" fontId="39" fillId="0" borderId="34" xfId="0" applyFont="1" applyBorder="1" applyProtection="1">
      <alignment vertical="center"/>
      <protection locked="0"/>
    </xf>
    <xf numFmtId="0" fontId="39" fillId="0" borderId="35" xfId="0" applyFont="1" applyBorder="1" applyProtection="1">
      <alignment vertical="center"/>
      <protection locked="0"/>
    </xf>
    <xf numFmtId="0" fontId="39" fillId="0" borderId="36" xfId="0" applyFont="1" applyBorder="1" applyProtection="1">
      <alignment vertical="center"/>
      <protection locked="0"/>
    </xf>
    <xf numFmtId="0" fontId="39" fillId="0" borderId="38" xfId="0" applyFont="1" applyBorder="1" applyProtection="1">
      <alignment vertical="center"/>
      <protection locked="0"/>
    </xf>
    <xf numFmtId="0" fontId="39" fillId="0" borderId="39" xfId="0" applyFont="1" applyBorder="1" applyProtection="1">
      <alignment vertical="center"/>
      <protection locked="0"/>
    </xf>
    <xf numFmtId="0" fontId="39" fillId="0" borderId="40" xfId="0" applyFont="1" applyBorder="1" applyProtection="1">
      <alignment vertical="center"/>
      <protection locked="0"/>
    </xf>
    <xf numFmtId="0" fontId="39" fillId="0" borderId="37" xfId="0" applyFont="1" applyBorder="1" applyProtection="1">
      <alignment vertical="center"/>
      <protection locked="0"/>
    </xf>
    <xf numFmtId="0" fontId="39" fillId="0" borderId="41" xfId="0" applyFont="1" applyBorder="1" applyProtection="1">
      <alignment vertical="center"/>
      <protection locked="0"/>
    </xf>
    <xf numFmtId="0" fontId="23" fillId="0" borderId="23" xfId="0" applyFont="1" applyBorder="1">
      <alignment vertical="center"/>
    </xf>
    <xf numFmtId="0" fontId="93" fillId="0" borderId="93" xfId="0" applyFont="1" applyBorder="1" applyAlignment="1">
      <alignment vertical="center" wrapText="1"/>
    </xf>
    <xf numFmtId="0" fontId="23" fillId="0" borderId="93" xfId="0" applyFont="1" applyBorder="1">
      <alignment vertical="center"/>
    </xf>
    <xf numFmtId="0" fontId="23" fillId="0" borderId="0" xfId="0" applyFont="1" applyBorder="1" applyAlignment="1" applyProtection="1">
      <alignment horizontal="left" vertical="center" shrinkToFit="1"/>
    </xf>
    <xf numFmtId="0" fontId="125" fillId="0" borderId="0" xfId="6" applyFont="1" applyAlignment="1">
      <alignment vertical="center"/>
    </xf>
    <xf numFmtId="0" fontId="125" fillId="9" borderId="0" xfId="6" applyFont="1" applyFill="1" applyAlignment="1">
      <alignment vertical="center"/>
    </xf>
    <xf numFmtId="38" fontId="92" fillId="0" borderId="45" xfId="1" applyFont="1" applyBorder="1" applyProtection="1">
      <alignment vertical="center"/>
      <protection locked="0"/>
    </xf>
    <xf numFmtId="0" fontId="59" fillId="0" borderId="8" xfId="0" applyFont="1" applyBorder="1" applyAlignment="1">
      <alignment horizontal="left" vertical="center" indent="1" shrinkToFit="1"/>
    </xf>
    <xf numFmtId="183" fontId="193" fillId="0" borderId="163" xfId="0" applyNumberFormat="1" applyFont="1" applyBorder="1" applyAlignment="1" applyProtection="1">
      <alignment horizontal="right" vertical="center" shrinkToFit="1"/>
    </xf>
    <xf numFmtId="183" fontId="193" fillId="0" borderId="164" xfId="0" applyNumberFormat="1" applyFont="1" applyBorder="1" applyAlignment="1" applyProtection="1">
      <alignment horizontal="right" vertical="center" shrinkToFit="1"/>
    </xf>
    <xf numFmtId="0" fontId="23" fillId="3" borderId="24" xfId="0" applyFont="1" applyFill="1" applyBorder="1" applyAlignment="1" applyProtection="1">
      <alignment horizontal="center" vertical="center"/>
    </xf>
    <xf numFmtId="0" fontId="23" fillId="2" borderId="5" xfId="0" applyFont="1" applyFill="1" applyBorder="1" applyAlignment="1" applyProtection="1">
      <alignment horizontal="center" vertical="center" shrinkToFit="1"/>
    </xf>
    <xf numFmtId="0" fontId="23" fillId="2" borderId="20" xfId="0" applyFont="1" applyFill="1" applyBorder="1" applyAlignment="1" applyProtection="1">
      <alignment horizontal="center" vertical="center" shrinkToFit="1"/>
    </xf>
    <xf numFmtId="0" fontId="23" fillId="2" borderId="4" xfId="0" applyFont="1" applyFill="1" applyBorder="1" applyAlignment="1" applyProtection="1">
      <alignment horizontal="center" vertical="center" shrinkToFit="1"/>
    </xf>
    <xf numFmtId="0" fontId="23" fillId="2" borderId="19" xfId="0" applyFont="1" applyFill="1" applyBorder="1" applyAlignment="1" applyProtection="1">
      <alignment horizontal="center" vertical="center" shrinkToFit="1"/>
    </xf>
    <xf numFmtId="183" fontId="23" fillId="0" borderId="28" xfId="0" applyNumberFormat="1" applyFont="1" applyBorder="1" applyAlignment="1" applyProtection="1">
      <alignment horizontal="right" vertical="center" shrinkToFit="1"/>
      <protection locked="0"/>
    </xf>
    <xf numFmtId="183" fontId="23" fillId="0" borderId="29" xfId="0" applyNumberFormat="1" applyFont="1" applyBorder="1" applyAlignment="1" applyProtection="1">
      <alignment horizontal="right" vertical="center" shrinkToFit="1"/>
      <protection locked="0"/>
    </xf>
    <xf numFmtId="183" fontId="23" fillId="0" borderId="90" xfId="0" applyNumberFormat="1" applyFont="1" applyBorder="1" applyAlignment="1" applyProtection="1">
      <alignment horizontal="right" vertical="center" shrinkToFit="1"/>
      <protection locked="0"/>
    </xf>
    <xf numFmtId="183" fontId="23" fillId="0" borderId="91" xfId="0" applyNumberFormat="1" applyFont="1" applyBorder="1" applyAlignment="1" applyProtection="1">
      <alignment horizontal="right" vertical="center" shrinkToFit="1"/>
      <protection locked="0"/>
    </xf>
    <xf numFmtId="183" fontId="23" fillId="0" borderId="25" xfId="0" applyNumberFormat="1" applyFont="1" applyBorder="1" applyAlignment="1" applyProtection="1">
      <alignment horizontal="right" vertical="center" shrinkToFit="1"/>
      <protection locked="0"/>
    </xf>
    <xf numFmtId="183" fontId="23" fillId="0" borderId="26" xfId="0" applyNumberFormat="1" applyFont="1" applyBorder="1" applyAlignment="1" applyProtection="1">
      <alignment horizontal="right" vertical="center" shrinkToFit="1"/>
      <protection locked="0"/>
    </xf>
    <xf numFmtId="0" fontId="23" fillId="3" borderId="0" xfId="0" applyFont="1" applyFill="1" applyAlignment="1" applyProtection="1">
      <alignment horizontal="center" vertical="center" wrapText="1"/>
    </xf>
    <xf numFmtId="0" fontId="23" fillId="3" borderId="0" xfId="0" applyFont="1" applyFill="1" applyAlignment="1" applyProtection="1">
      <alignment horizontal="center" vertical="center"/>
    </xf>
    <xf numFmtId="0" fontId="23" fillId="2" borderId="2"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176" fontId="23" fillId="0" borderId="25" xfId="0" applyNumberFormat="1" applyFont="1" applyBorder="1" applyAlignment="1" applyProtection="1">
      <alignment horizontal="left" vertical="center" indent="1" shrinkToFit="1"/>
      <protection locked="0"/>
    </xf>
    <xf numFmtId="176" fontId="23" fillId="0" borderId="26" xfId="0" applyNumberFormat="1" applyFont="1" applyBorder="1" applyAlignment="1" applyProtection="1">
      <alignment horizontal="left" vertical="center" indent="1" shrinkToFit="1"/>
      <protection locked="0"/>
    </xf>
    <xf numFmtId="176" fontId="23" fillId="0" borderId="27" xfId="0" applyNumberFormat="1" applyFont="1" applyBorder="1" applyAlignment="1" applyProtection="1">
      <alignment horizontal="left" vertical="center" indent="1" shrinkToFit="1"/>
      <protection locked="0"/>
    </xf>
    <xf numFmtId="49" fontId="23" fillId="0" borderId="28" xfId="0" applyNumberFormat="1" applyFont="1" applyBorder="1" applyAlignment="1" applyProtection="1">
      <alignment horizontal="left" vertical="center" indent="1" shrinkToFit="1"/>
      <protection locked="0"/>
    </xf>
    <xf numFmtId="49" fontId="23" fillId="0" borderId="29" xfId="0" applyNumberFormat="1" applyFont="1" applyBorder="1" applyAlignment="1" applyProtection="1">
      <alignment horizontal="left" vertical="center" indent="1" shrinkToFit="1"/>
      <protection locked="0"/>
    </xf>
    <xf numFmtId="49" fontId="23" fillId="0" borderId="30" xfId="0" applyNumberFormat="1" applyFont="1" applyBorder="1" applyAlignment="1" applyProtection="1">
      <alignment horizontal="left" vertical="center" indent="1" shrinkToFit="1"/>
      <protection locked="0"/>
    </xf>
    <xf numFmtId="49" fontId="93" fillId="0" borderId="31" xfId="1256" applyNumberFormat="1" applyFont="1" applyBorder="1" applyAlignment="1" applyProtection="1">
      <alignment horizontal="left" vertical="center" indent="1" shrinkToFit="1"/>
      <protection locked="0"/>
    </xf>
    <xf numFmtId="49" fontId="93" fillId="0" borderId="32" xfId="0" applyNumberFormat="1" applyFont="1" applyBorder="1" applyAlignment="1" applyProtection="1">
      <alignment horizontal="left" vertical="center" indent="1" shrinkToFit="1"/>
      <protection locked="0"/>
    </xf>
    <xf numFmtId="49" fontId="93" fillId="0" borderId="33" xfId="0" applyNumberFormat="1" applyFont="1" applyBorder="1" applyAlignment="1" applyProtection="1">
      <alignment horizontal="left" vertical="center" indent="1" shrinkToFit="1"/>
      <protection locked="0"/>
    </xf>
    <xf numFmtId="49" fontId="23" fillId="0" borderId="258" xfId="0" applyNumberFormat="1" applyFont="1" applyBorder="1" applyAlignment="1" applyProtection="1">
      <alignment horizontal="left" vertical="center" indent="1" shrinkToFit="1"/>
      <protection locked="0"/>
    </xf>
    <xf numFmtId="49" fontId="23" fillId="0" borderId="31" xfId="0" applyNumberFormat="1" applyFont="1" applyBorder="1" applyAlignment="1" applyProtection="1">
      <alignment horizontal="left" vertical="center" indent="1" shrinkToFit="1"/>
      <protection locked="0"/>
    </xf>
    <xf numFmtId="49" fontId="23" fillId="0" borderId="32" xfId="0" applyNumberFormat="1" applyFont="1" applyBorder="1" applyAlignment="1" applyProtection="1">
      <alignment horizontal="left" vertical="center" indent="1" shrinkToFit="1"/>
      <protection locked="0"/>
    </xf>
    <xf numFmtId="49" fontId="23" fillId="0" borderId="259" xfId="0" applyNumberFormat="1" applyFont="1" applyBorder="1" applyAlignment="1" applyProtection="1">
      <alignment horizontal="left" vertical="center" indent="1" shrinkToFit="1"/>
      <protection locked="0"/>
    </xf>
    <xf numFmtId="0" fontId="23" fillId="0" borderId="28" xfId="0" applyFont="1" applyBorder="1" applyAlignment="1" applyProtection="1">
      <alignment horizontal="left" vertical="center" indent="1"/>
      <protection locked="0"/>
    </xf>
    <xf numFmtId="0" fontId="23" fillId="0" borderId="29" xfId="0" applyFont="1" applyBorder="1" applyAlignment="1" applyProtection="1">
      <alignment horizontal="left" vertical="center" indent="1"/>
      <protection locked="0"/>
    </xf>
    <xf numFmtId="0" fontId="23" fillId="0" borderId="30" xfId="0" applyFont="1" applyBorder="1" applyAlignment="1" applyProtection="1">
      <alignment horizontal="left" vertical="center" indent="1"/>
      <protection locked="0"/>
    </xf>
    <xf numFmtId="49" fontId="23" fillId="0" borderId="25" xfId="0" applyNumberFormat="1" applyFont="1" applyBorder="1" applyAlignment="1" applyProtection="1">
      <alignment horizontal="left" vertical="center" indent="1" shrinkToFit="1"/>
      <protection locked="0"/>
    </xf>
    <xf numFmtId="49" fontId="23" fillId="0" borderId="26" xfId="0" applyNumberFormat="1" applyFont="1" applyBorder="1" applyAlignment="1" applyProtection="1">
      <alignment horizontal="left" vertical="center" indent="1" shrinkToFit="1"/>
      <protection locked="0"/>
    </xf>
    <xf numFmtId="49" fontId="23" fillId="0" borderId="27" xfId="0" applyNumberFormat="1" applyFont="1" applyBorder="1" applyAlignment="1" applyProtection="1">
      <alignment horizontal="left" vertical="center" indent="1" shrinkToFit="1"/>
      <protection locked="0"/>
    </xf>
    <xf numFmtId="0" fontId="29" fillId="4" borderId="1" xfId="0" applyFont="1" applyFill="1" applyBorder="1" applyProtection="1">
      <alignment vertical="center"/>
    </xf>
    <xf numFmtId="0" fontId="173" fillId="0" borderId="0" xfId="0" applyFont="1" applyProtection="1">
      <alignment vertical="center"/>
    </xf>
    <xf numFmtId="0" fontId="29" fillId="4" borderId="37" xfId="0" applyFont="1" applyFill="1" applyBorder="1" applyAlignment="1" applyProtection="1">
      <alignment horizontal="center" vertical="center"/>
    </xf>
    <xf numFmtId="0" fontId="23" fillId="0" borderId="14" xfId="0" applyFont="1" applyBorder="1" applyAlignment="1" applyProtection="1">
      <alignment horizontal="left" vertical="center" wrapText="1" indent="1"/>
      <protection locked="0"/>
    </xf>
    <xf numFmtId="0" fontId="23" fillId="0" borderId="10" xfId="0" applyFont="1" applyBorder="1" applyAlignment="1" applyProtection="1">
      <alignment horizontal="left" vertical="center" wrapText="1" indent="1"/>
      <protection locked="0"/>
    </xf>
    <xf numFmtId="0" fontId="23" fillId="0" borderId="15" xfId="0" applyFont="1" applyBorder="1" applyAlignment="1" applyProtection="1">
      <alignment horizontal="left" vertical="center" wrapText="1" indent="1"/>
      <protection locked="0"/>
    </xf>
    <xf numFmtId="0" fontId="22" fillId="0" borderId="35" xfId="0" applyFont="1" applyBorder="1" applyAlignment="1" applyProtection="1">
      <alignment horizontal="center" vertical="center" shrinkToFit="1"/>
    </xf>
    <xf numFmtId="0" fontId="0" fillId="0" borderId="0" xfId="0" applyProtection="1">
      <alignment vertical="center"/>
    </xf>
    <xf numFmtId="0" fontId="62" fillId="4" borderId="37" xfId="0" applyFont="1" applyFill="1" applyBorder="1" applyProtection="1">
      <alignment vertical="center"/>
    </xf>
    <xf numFmtId="0" fontId="23" fillId="0" borderId="28" xfId="0" applyFont="1" applyBorder="1" applyAlignment="1" applyProtection="1">
      <alignment horizontal="left" vertical="center" indent="1" shrinkToFit="1"/>
      <protection locked="0"/>
    </xf>
    <xf numFmtId="0" fontId="23" fillId="0" borderId="29" xfId="0" applyFont="1" applyBorder="1" applyAlignment="1" applyProtection="1">
      <alignment horizontal="left" vertical="center" indent="1" shrinkToFit="1"/>
      <protection locked="0"/>
    </xf>
    <xf numFmtId="0" fontId="23" fillId="0" borderId="30" xfId="0" applyFont="1" applyBorder="1" applyAlignment="1" applyProtection="1">
      <alignment horizontal="left" vertical="center" indent="1" shrinkToFit="1"/>
      <protection locked="0"/>
    </xf>
    <xf numFmtId="49" fontId="23" fillId="0" borderId="33" xfId="0" applyNumberFormat="1" applyFont="1" applyBorder="1" applyAlignment="1" applyProtection="1">
      <alignment horizontal="left" vertical="center" indent="1" shrinkToFit="1"/>
      <protection locked="0"/>
    </xf>
    <xf numFmtId="0" fontId="23" fillId="3" borderId="252" xfId="0" applyFont="1" applyFill="1" applyBorder="1" applyAlignment="1" applyProtection="1">
      <alignment horizontal="center" vertical="center" wrapText="1"/>
    </xf>
    <xf numFmtId="0" fontId="23" fillId="3" borderId="24"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shrinkToFit="1"/>
    </xf>
    <xf numFmtId="0" fontId="23" fillId="2" borderId="21" xfId="0" applyFont="1" applyFill="1" applyBorder="1" applyAlignment="1" applyProtection="1">
      <alignment horizontal="center" vertical="center" shrinkToFit="1"/>
    </xf>
    <xf numFmtId="0" fontId="23" fillId="0" borderId="16" xfId="0" applyFont="1" applyBorder="1" applyAlignment="1" applyProtection="1">
      <alignment horizontal="left" vertical="center" wrapText="1" indent="1"/>
      <protection locked="0"/>
    </xf>
    <xf numFmtId="0" fontId="23" fillId="0" borderId="17" xfId="0" applyFont="1" applyBorder="1" applyAlignment="1" applyProtection="1">
      <alignment horizontal="left" vertical="center" wrapText="1" indent="1"/>
      <protection locked="0"/>
    </xf>
    <xf numFmtId="0" fontId="23" fillId="0" borderId="18" xfId="0" applyFont="1" applyBorder="1" applyAlignment="1" applyProtection="1">
      <alignment horizontal="left" vertical="center" wrapText="1" indent="1"/>
      <protection locked="0"/>
    </xf>
    <xf numFmtId="0" fontId="23" fillId="0" borderId="25" xfId="0" applyFont="1" applyBorder="1" applyAlignment="1" applyProtection="1">
      <alignment horizontal="left" vertical="center" indent="1" shrinkToFit="1"/>
      <protection locked="0"/>
    </xf>
    <xf numFmtId="0" fontId="23" fillId="0" borderId="26" xfId="0" applyFont="1" applyBorder="1" applyAlignment="1" applyProtection="1">
      <alignment horizontal="left" vertical="center" indent="1" shrinkToFit="1"/>
      <protection locked="0"/>
    </xf>
    <xf numFmtId="0" fontId="23" fillId="0" borderId="27" xfId="0" applyFont="1" applyBorder="1" applyAlignment="1" applyProtection="1">
      <alignment horizontal="left" vertical="center" indent="1" shrinkToFit="1"/>
      <protection locked="0"/>
    </xf>
    <xf numFmtId="0" fontId="23" fillId="0" borderId="12" xfId="0" applyFont="1" applyFill="1" applyBorder="1" applyProtection="1">
      <alignment vertical="center"/>
    </xf>
    <xf numFmtId="0" fontId="23" fillId="0" borderId="13" xfId="0" applyFont="1" applyFill="1" applyBorder="1" applyProtection="1">
      <alignment vertical="center"/>
    </xf>
    <xf numFmtId="56" fontId="23" fillId="0" borderId="17" xfId="0" applyNumberFormat="1" applyFont="1" applyBorder="1" applyProtection="1">
      <alignment vertical="center"/>
    </xf>
    <xf numFmtId="56" fontId="23" fillId="0" borderId="37" xfId="0" applyNumberFormat="1" applyFont="1" applyBorder="1" applyProtection="1">
      <alignment vertical="center"/>
    </xf>
    <xf numFmtId="56" fontId="23" fillId="0" borderId="41" xfId="0" applyNumberFormat="1" applyFont="1" applyBorder="1" applyProtection="1">
      <alignment vertical="center"/>
    </xf>
    <xf numFmtId="0" fontId="29" fillId="4" borderId="0" xfId="0" applyFont="1" applyFill="1" applyBorder="1" applyProtection="1">
      <alignment vertical="center"/>
    </xf>
    <xf numFmtId="56" fontId="23" fillId="0" borderId="8" xfId="0" applyNumberFormat="1" applyFont="1" applyBorder="1" applyProtection="1">
      <alignment vertical="center"/>
    </xf>
    <xf numFmtId="56" fontId="23" fillId="0" borderId="9" xfId="0" applyNumberFormat="1" applyFont="1" applyBorder="1" applyProtection="1">
      <alignment vertical="center"/>
    </xf>
    <xf numFmtId="0" fontId="63" fillId="0" borderId="35" xfId="0" applyFont="1" applyBorder="1" applyAlignment="1" applyProtection="1">
      <alignment horizontal="center" vertical="center" shrinkToFit="1"/>
    </xf>
    <xf numFmtId="178" fontId="23" fillId="0" borderId="34" xfId="0" applyNumberFormat="1" applyFont="1" applyBorder="1" applyAlignment="1" applyProtection="1">
      <alignment horizontal="left" vertical="center" indent="1" shrinkToFit="1"/>
      <protection locked="0"/>
    </xf>
    <xf numFmtId="178" fontId="23" fillId="0" borderId="35" xfId="0" applyNumberFormat="1" applyFont="1" applyBorder="1" applyAlignment="1" applyProtection="1">
      <alignment horizontal="left" vertical="center" indent="1" shrinkToFit="1"/>
      <protection locked="0"/>
    </xf>
    <xf numFmtId="0" fontId="64" fillId="0" borderId="35" xfId="0" applyFont="1" applyBorder="1" applyAlignment="1" applyProtection="1">
      <alignment horizontal="center" vertical="center" shrinkToFit="1"/>
    </xf>
    <xf numFmtId="0" fontId="23" fillId="0" borderId="7" xfId="0" applyFont="1" applyBorder="1" applyAlignment="1" applyProtection="1">
      <alignment horizontal="left" vertical="center" indent="1" shrinkToFit="1"/>
      <protection locked="0"/>
    </xf>
    <xf numFmtId="0" fontId="23" fillId="0" borderId="8" xfId="0" applyFont="1" applyBorder="1" applyAlignment="1" applyProtection="1">
      <alignment horizontal="left" vertical="center" indent="1" shrinkToFit="1"/>
      <protection locked="0"/>
    </xf>
    <xf numFmtId="0" fontId="23" fillId="0" borderId="9" xfId="0" applyFont="1" applyBorder="1" applyAlignment="1" applyProtection="1">
      <alignment horizontal="left" vertical="center" indent="1" shrinkToFit="1"/>
      <protection locked="0"/>
    </xf>
    <xf numFmtId="179" fontId="23" fillId="0" borderId="7" xfId="0" applyNumberFormat="1" applyFont="1" applyBorder="1" applyAlignment="1" applyProtection="1">
      <alignment horizontal="left" vertical="center" indent="1" shrinkToFit="1"/>
      <protection locked="0"/>
    </xf>
    <xf numFmtId="179" fontId="23" fillId="0" borderId="8" xfId="0" applyNumberFormat="1" applyFont="1" applyBorder="1" applyAlignment="1" applyProtection="1">
      <alignment horizontal="left" vertical="center" indent="1" shrinkToFit="1"/>
      <protection locked="0"/>
    </xf>
    <xf numFmtId="179" fontId="23" fillId="0" borderId="9" xfId="0" applyNumberFormat="1" applyFont="1" applyBorder="1" applyAlignment="1" applyProtection="1">
      <alignment horizontal="left" vertical="center" indent="1" shrinkToFit="1"/>
      <protection locked="0"/>
    </xf>
    <xf numFmtId="176" fontId="23" fillId="0" borderId="28" xfId="0" applyNumberFormat="1" applyFont="1" applyBorder="1" applyAlignment="1" applyProtection="1">
      <alignment horizontal="left" vertical="center" indent="1" shrinkToFit="1"/>
      <protection locked="0"/>
    </xf>
    <xf numFmtId="176" fontId="23" fillId="0" borderId="29" xfId="0" applyNumberFormat="1" applyFont="1" applyBorder="1" applyAlignment="1" applyProtection="1">
      <alignment horizontal="left" vertical="center" indent="1" shrinkToFit="1"/>
      <protection locked="0"/>
    </xf>
    <xf numFmtId="176" fontId="23" fillId="0" borderId="30" xfId="0" applyNumberFormat="1" applyFont="1" applyBorder="1" applyAlignment="1" applyProtection="1">
      <alignment horizontal="left" vertical="center" indent="1" shrinkToFit="1"/>
      <protection locked="0"/>
    </xf>
    <xf numFmtId="0" fontId="23" fillId="0" borderId="7" xfId="0" applyFont="1" applyBorder="1" applyAlignment="1" applyProtection="1">
      <alignment horizontal="left" vertical="center" indent="1"/>
      <protection locked="0"/>
    </xf>
    <xf numFmtId="0" fontId="23" fillId="0" borderId="8" xfId="0" applyFont="1" applyBorder="1" applyAlignment="1" applyProtection="1">
      <alignment horizontal="left" vertical="center" indent="1"/>
      <protection locked="0"/>
    </xf>
    <xf numFmtId="0" fontId="23" fillId="0" borderId="9" xfId="0" applyFont="1" applyBorder="1" applyAlignment="1" applyProtection="1">
      <alignment horizontal="left" vertical="center" indent="1"/>
      <protection locked="0"/>
    </xf>
    <xf numFmtId="58" fontId="23" fillId="0" borderId="7" xfId="0" applyNumberFormat="1" applyFont="1" applyBorder="1" applyAlignment="1" applyProtection="1">
      <alignment horizontal="left" vertical="center" indent="1" shrinkToFit="1"/>
      <protection locked="0"/>
    </xf>
    <xf numFmtId="58" fontId="23" fillId="0" borderId="8" xfId="0" applyNumberFormat="1" applyFont="1" applyBorder="1" applyAlignment="1" applyProtection="1">
      <alignment horizontal="left" vertical="center" indent="1" shrinkToFit="1"/>
      <protection locked="0"/>
    </xf>
    <xf numFmtId="58" fontId="23" fillId="0" borderId="9" xfId="0" applyNumberFormat="1" applyFont="1" applyBorder="1" applyAlignment="1" applyProtection="1">
      <alignment horizontal="left" vertical="center" indent="1" shrinkToFit="1"/>
      <protection locked="0"/>
    </xf>
    <xf numFmtId="49" fontId="23" fillId="0" borderId="7" xfId="0" applyNumberFormat="1" applyFont="1" applyBorder="1" applyAlignment="1" applyProtection="1">
      <alignment horizontal="left" vertical="center" indent="1" shrinkToFit="1"/>
      <protection locked="0"/>
    </xf>
    <xf numFmtId="49" fontId="23" fillId="0" borderId="8" xfId="0" applyNumberFormat="1" applyFont="1" applyBorder="1" applyAlignment="1" applyProtection="1">
      <alignment horizontal="left" vertical="center" indent="1" shrinkToFit="1"/>
      <protection locked="0"/>
    </xf>
    <xf numFmtId="49" fontId="23" fillId="0" borderId="9" xfId="0" applyNumberFormat="1" applyFont="1" applyBorder="1" applyAlignment="1" applyProtection="1">
      <alignment horizontal="left" vertical="center" indent="1" shrinkToFit="1"/>
      <protection locked="0"/>
    </xf>
    <xf numFmtId="0" fontId="23" fillId="0" borderId="258" xfId="0" applyFont="1" applyBorder="1" applyAlignment="1" applyProtection="1">
      <alignment horizontal="left" vertical="center" indent="1" shrinkToFit="1"/>
      <protection locked="0"/>
    </xf>
    <xf numFmtId="0" fontId="23" fillId="0" borderId="31" xfId="0" applyFont="1" applyBorder="1" applyAlignment="1" applyProtection="1">
      <alignment horizontal="left" vertical="center" indent="1" shrinkToFit="1"/>
      <protection locked="0"/>
    </xf>
    <xf numFmtId="0" fontId="23" fillId="0" borderId="32" xfId="0" applyFont="1" applyBorder="1" applyAlignment="1" applyProtection="1">
      <alignment horizontal="left" vertical="center" indent="1" shrinkToFit="1"/>
      <protection locked="0"/>
    </xf>
    <xf numFmtId="0" fontId="23" fillId="0" borderId="259" xfId="0" applyFont="1" applyBorder="1" applyAlignment="1" applyProtection="1">
      <alignment horizontal="left" vertical="center" indent="1" shrinkToFit="1"/>
      <protection locked="0"/>
    </xf>
    <xf numFmtId="0" fontId="23" fillId="0" borderId="0" xfId="0" applyFont="1" applyAlignment="1" applyProtection="1">
      <alignment horizontal="left" vertical="center" indent="1"/>
      <protection locked="0"/>
    </xf>
    <xf numFmtId="178" fontId="23" fillId="0" borderId="7" xfId="0" applyNumberFormat="1" applyFont="1" applyBorder="1" applyAlignment="1" applyProtection="1">
      <alignment horizontal="left" vertical="center" indent="1" shrinkToFit="1"/>
      <protection locked="0"/>
    </xf>
    <xf numFmtId="178" fontId="23" fillId="0" borderId="8" xfId="0" applyNumberFormat="1" applyFont="1" applyBorder="1" applyAlignment="1" applyProtection="1">
      <alignment horizontal="left" vertical="center" indent="1" shrinkToFit="1"/>
      <protection locked="0"/>
    </xf>
    <xf numFmtId="0" fontId="23" fillId="2" borderId="4" xfId="0" applyFont="1" applyFill="1" applyBorder="1" applyAlignment="1" applyProtection="1">
      <alignment horizontal="center" vertical="center" wrapText="1" shrinkToFit="1"/>
    </xf>
    <xf numFmtId="0" fontId="64" fillId="0" borderId="0" xfId="0" applyFont="1" applyBorder="1" applyAlignment="1" applyProtection="1">
      <alignment horizontal="center" vertical="center" shrinkToFit="1"/>
    </xf>
    <xf numFmtId="0" fontId="29" fillId="4" borderId="37" xfId="0" applyFont="1" applyFill="1" applyBorder="1" applyAlignment="1" applyProtection="1">
      <alignment horizontal="left" vertical="center"/>
    </xf>
    <xf numFmtId="0" fontId="29" fillId="4" borderId="0" xfId="0" applyFont="1" applyFill="1" applyProtection="1">
      <alignment vertical="center"/>
    </xf>
    <xf numFmtId="0" fontId="23" fillId="2" borderId="135" xfId="0" applyFont="1" applyFill="1" applyBorder="1" applyAlignment="1" applyProtection="1">
      <alignment horizontal="center" vertical="center" shrinkToFit="1"/>
    </xf>
    <xf numFmtId="0" fontId="23" fillId="2" borderId="39" xfId="0" applyFont="1" applyFill="1" applyBorder="1" applyAlignment="1" applyProtection="1">
      <alignment horizontal="center" vertical="center" shrinkToFit="1"/>
    </xf>
    <xf numFmtId="49" fontId="98" fillId="0" borderId="7" xfId="0" applyNumberFormat="1" applyFont="1" applyBorder="1" applyAlignment="1" applyProtection="1">
      <alignment horizontal="left" vertical="center" indent="1" shrinkToFit="1"/>
      <protection locked="0"/>
    </xf>
    <xf numFmtId="49" fontId="93" fillId="0" borderId="8" xfId="0" applyNumberFormat="1" applyFont="1" applyBorder="1" applyAlignment="1" applyProtection="1">
      <alignment horizontal="left" vertical="center" indent="1" shrinkToFit="1"/>
      <protection locked="0"/>
    </xf>
    <xf numFmtId="0" fontId="93" fillId="2" borderId="5" xfId="0" applyFont="1" applyFill="1" applyBorder="1" applyAlignment="1" applyProtection="1">
      <alignment horizontal="center" vertical="center" wrapText="1" shrinkToFit="1"/>
    </xf>
    <xf numFmtId="0" fontId="93" fillId="2" borderId="20" xfId="0" applyFont="1" applyFill="1" applyBorder="1" applyAlignment="1" applyProtection="1">
      <alignment horizontal="center" vertical="center" shrinkToFit="1"/>
    </xf>
    <xf numFmtId="0" fontId="93" fillId="2" borderId="5" xfId="0" applyFont="1" applyFill="1" applyBorder="1" applyAlignment="1" applyProtection="1">
      <alignment horizontal="center" vertical="center" shrinkToFit="1"/>
    </xf>
    <xf numFmtId="0" fontId="93" fillId="2" borderId="4" xfId="0" applyFont="1" applyFill="1" applyBorder="1" applyAlignment="1" applyProtection="1">
      <alignment horizontal="center" vertical="center" shrinkToFit="1"/>
    </xf>
    <xf numFmtId="0" fontId="93" fillId="2" borderId="19" xfId="0" applyFont="1" applyFill="1" applyBorder="1" applyAlignment="1" applyProtection="1">
      <alignment horizontal="center" vertical="center" shrinkToFit="1"/>
    </xf>
    <xf numFmtId="0" fontId="93" fillId="2" borderId="22" xfId="0" applyFont="1" applyFill="1" applyBorder="1" applyAlignment="1" applyProtection="1">
      <alignment horizontal="center" vertical="center" wrapText="1" shrinkToFit="1"/>
    </xf>
    <xf numFmtId="0" fontId="93" fillId="2" borderId="251" xfId="0" applyFont="1" applyFill="1" applyBorder="1" applyAlignment="1" applyProtection="1">
      <alignment horizontal="center" vertical="center" shrinkToFit="1"/>
    </xf>
    <xf numFmtId="0" fontId="93" fillId="2" borderId="162" xfId="0" applyFont="1" applyFill="1" applyBorder="1" applyAlignment="1" applyProtection="1">
      <alignment horizontal="center" vertical="center" shrinkToFit="1"/>
    </xf>
    <xf numFmtId="177" fontId="23" fillId="0" borderId="7" xfId="0" applyNumberFormat="1" applyFont="1" applyBorder="1" applyAlignment="1" applyProtection="1">
      <alignment horizontal="left" vertical="center" indent="1"/>
      <protection locked="0"/>
    </xf>
    <xf numFmtId="177" fontId="23" fillId="0" borderId="8" xfId="0" applyNumberFormat="1" applyFont="1" applyBorder="1" applyAlignment="1" applyProtection="1">
      <alignment horizontal="left" vertical="center" indent="1"/>
      <protection locked="0"/>
    </xf>
    <xf numFmtId="0" fontId="61" fillId="4" borderId="37" xfId="0" applyFont="1" applyFill="1" applyBorder="1" applyProtection="1">
      <alignment vertical="center"/>
    </xf>
    <xf numFmtId="0" fontId="24" fillId="4" borderId="0" xfId="0" applyFont="1" applyFill="1" applyProtection="1">
      <alignment vertical="center"/>
    </xf>
    <xf numFmtId="0" fontId="91" fillId="0" borderId="6" xfId="0" applyFont="1" applyBorder="1" applyAlignment="1">
      <alignment vertical="center" wrapText="1"/>
    </xf>
    <xf numFmtId="0" fontId="93" fillId="0" borderId="38" xfId="0" applyFont="1" applyBorder="1">
      <alignment vertical="center"/>
    </xf>
    <xf numFmtId="0" fontId="93" fillId="0" borderId="38" xfId="0" applyFont="1" applyBorder="1" applyAlignment="1">
      <alignment horizontal="left" vertical="center"/>
    </xf>
    <xf numFmtId="0" fontId="93" fillId="0" borderId="6" xfId="0" applyFont="1" applyBorder="1">
      <alignment vertical="center"/>
    </xf>
    <xf numFmtId="0" fontId="39" fillId="0" borderId="0" xfId="0" applyNumberFormat="1" applyFont="1" applyAlignment="1" applyProtection="1">
      <alignment vertical="top" wrapText="1"/>
    </xf>
    <xf numFmtId="0" fontId="48" fillId="0" borderId="6" xfId="0" applyNumberFormat="1" applyFont="1" applyBorder="1" applyAlignment="1" applyProtection="1">
      <alignment horizontal="left" vertical="center" shrinkToFit="1"/>
      <protection locked="0"/>
    </xf>
    <xf numFmtId="180" fontId="39" fillId="0" borderId="0" xfId="0" applyNumberFormat="1" applyFont="1" applyAlignment="1" applyProtection="1">
      <alignment horizontal="right" vertical="center"/>
    </xf>
    <xf numFmtId="0" fontId="39" fillId="0" borderId="0" xfId="0" applyNumberFormat="1" applyFont="1" applyAlignment="1" applyProtection="1">
      <alignment horizontal="center" vertical="center"/>
    </xf>
    <xf numFmtId="0" fontId="39" fillId="5" borderId="6" xfId="0" applyNumberFormat="1" applyFont="1" applyFill="1" applyBorder="1" applyAlignment="1" applyProtection="1">
      <alignment horizontal="center" vertical="center"/>
    </xf>
    <xf numFmtId="0" fontId="82" fillId="0" borderId="0" xfId="0" applyNumberFormat="1" applyFont="1" applyFill="1" applyAlignment="1" applyProtection="1">
      <alignment vertical="center" wrapText="1"/>
    </xf>
    <xf numFmtId="182" fontId="39" fillId="0" borderId="0" xfId="0" applyNumberFormat="1" applyFont="1" applyAlignment="1" applyProtection="1">
      <alignment horizontal="left" vertical="center" indent="1"/>
    </xf>
    <xf numFmtId="0" fontId="39" fillId="0" borderId="0" xfId="0" applyNumberFormat="1" applyFont="1" applyAlignment="1" applyProtection="1">
      <alignment horizontal="left" vertical="center" wrapText="1" indent="1" shrinkToFit="1"/>
    </xf>
    <xf numFmtId="0" fontId="39" fillId="0" borderId="0" xfId="0" applyNumberFormat="1" applyFont="1" applyAlignment="1" applyProtection="1">
      <alignment horizontal="left" vertical="center" indent="1" shrinkToFit="1"/>
    </xf>
    <xf numFmtId="179" fontId="39" fillId="0" borderId="0" xfId="0" applyNumberFormat="1" applyFont="1" applyAlignment="1" applyProtection="1">
      <alignment horizontal="left" vertical="center" indent="1"/>
    </xf>
    <xf numFmtId="180" fontId="39" fillId="0" borderId="0" xfId="0" applyNumberFormat="1" applyFont="1" applyFill="1" applyAlignment="1" applyProtection="1">
      <alignment horizontal="left" vertical="center"/>
    </xf>
    <xf numFmtId="180" fontId="39" fillId="0" borderId="0" xfId="0" applyNumberFormat="1" applyFont="1" applyAlignment="1" applyProtection="1">
      <alignment horizontal="left" vertical="center"/>
    </xf>
    <xf numFmtId="0" fontId="82" fillId="0" borderId="0" xfId="0" applyNumberFormat="1" applyFont="1" applyAlignment="1" applyProtection="1">
      <alignment horizontal="center" vertical="center" wrapText="1"/>
    </xf>
    <xf numFmtId="0" fontId="82" fillId="0" borderId="0" xfId="0" applyNumberFormat="1" applyFont="1" applyAlignment="1" applyProtection="1">
      <alignment horizontal="center" vertical="center"/>
    </xf>
    <xf numFmtId="0" fontId="39" fillId="0" borderId="0" xfId="0" applyNumberFormat="1" applyFont="1" applyAlignment="1" applyProtection="1">
      <alignment horizontal="left" vertical="center" wrapText="1" indent="3" shrinkToFit="1"/>
    </xf>
    <xf numFmtId="181" fontId="39" fillId="0" borderId="0" xfId="1" applyNumberFormat="1" applyFont="1" applyAlignment="1" applyProtection="1">
      <alignment horizontal="right" vertical="center" indent="4"/>
    </xf>
    <xf numFmtId="180" fontId="39" fillId="0" borderId="0" xfId="0" applyNumberFormat="1" applyFont="1" applyAlignment="1">
      <alignment horizontal="left" vertical="center"/>
    </xf>
    <xf numFmtId="0" fontId="39" fillId="0" borderId="0" xfId="0" applyNumberFormat="1" applyFont="1" applyAlignment="1" applyProtection="1">
      <alignment horizontal="left" vertical="center" shrinkToFit="1"/>
    </xf>
    <xf numFmtId="218" fontId="124" fillId="0" borderId="0" xfId="1" applyNumberFormat="1" applyFont="1" applyAlignment="1" applyProtection="1">
      <alignment vertical="center"/>
    </xf>
    <xf numFmtId="218" fontId="124" fillId="0" borderId="0" xfId="1" applyNumberFormat="1" applyFont="1" applyBorder="1" applyAlignment="1" applyProtection="1">
      <alignment vertical="center"/>
    </xf>
    <xf numFmtId="0" fontId="82" fillId="0" borderId="211" xfId="0" quotePrefix="1" applyNumberFormat="1" applyFont="1" applyBorder="1" applyAlignment="1" applyProtection="1">
      <alignment horizontal="right" vertical="center"/>
    </xf>
    <xf numFmtId="0" fontId="82" fillId="0" borderId="211" xfId="0" applyNumberFormat="1" applyFont="1" applyBorder="1" applyAlignment="1" applyProtection="1">
      <alignment horizontal="right" vertical="center"/>
    </xf>
    <xf numFmtId="0" fontId="82" fillId="0" borderId="140" xfId="0" applyNumberFormat="1" applyFont="1" applyBorder="1" applyAlignment="1" applyProtection="1">
      <alignment horizontal="center" vertical="center" wrapText="1"/>
    </xf>
    <xf numFmtId="0" fontId="82" fillId="0" borderId="141" xfId="0" applyNumberFormat="1" applyFont="1" applyBorder="1" applyAlignment="1" applyProtection="1">
      <alignment horizontal="center" vertical="center" wrapText="1"/>
    </xf>
    <xf numFmtId="0" fontId="82" fillId="0" borderId="142" xfId="0" applyNumberFormat="1" applyFont="1" applyBorder="1" applyAlignment="1" applyProtection="1">
      <alignment horizontal="center" vertical="center" wrapText="1"/>
    </xf>
    <xf numFmtId="0" fontId="178" fillId="0" borderId="67" xfId="0" applyNumberFormat="1" applyFont="1" applyBorder="1" applyAlignment="1" applyProtection="1">
      <alignment horizontal="center" vertical="center" wrapText="1"/>
    </xf>
    <xf numFmtId="218" fontId="124" fillId="0" borderId="67" xfId="0" applyNumberFormat="1" applyFont="1" applyBorder="1" applyProtection="1">
      <alignment vertical="center"/>
    </xf>
    <xf numFmtId="218" fontId="124" fillId="0" borderId="103" xfId="0" applyNumberFormat="1" applyFont="1" applyBorder="1" applyAlignment="1" applyProtection="1">
      <alignment horizontal="right" vertical="center"/>
    </xf>
    <xf numFmtId="0" fontId="178" fillId="0" borderId="103" xfId="0" applyNumberFormat="1" applyFont="1" applyBorder="1" applyAlignment="1" applyProtection="1">
      <alignment horizontal="center" vertical="center" wrapText="1"/>
    </xf>
    <xf numFmtId="0" fontId="39" fillId="0" borderId="35" xfId="0" applyNumberFormat="1" applyFont="1" applyBorder="1" applyAlignment="1" applyProtection="1">
      <alignment horizontal="center" vertical="center"/>
    </xf>
    <xf numFmtId="0" fontId="39" fillId="0" borderId="37" xfId="0" applyNumberFormat="1" applyFont="1" applyBorder="1" applyAlignment="1" applyProtection="1">
      <alignment horizontal="center" vertical="center"/>
    </xf>
    <xf numFmtId="0" fontId="39" fillId="0" borderId="34" xfId="0" applyNumberFormat="1" applyFont="1" applyBorder="1" applyAlignment="1" applyProtection="1">
      <alignment horizontal="center" vertical="center"/>
    </xf>
    <xf numFmtId="0" fontId="39" fillId="0" borderId="36" xfId="0" applyNumberFormat="1" applyFont="1" applyBorder="1" applyAlignment="1" applyProtection="1">
      <alignment horizontal="center" vertical="center"/>
    </xf>
    <xf numFmtId="0" fontId="39" fillId="0" borderId="40" xfId="0" applyNumberFormat="1" applyFont="1" applyBorder="1" applyAlignment="1" applyProtection="1">
      <alignment horizontal="center" vertical="center"/>
    </xf>
    <xf numFmtId="0" fontId="39" fillId="0" borderId="41" xfId="0" applyNumberFormat="1" applyFont="1" applyBorder="1" applyAlignment="1" applyProtection="1">
      <alignment horizontal="center" vertical="center"/>
    </xf>
    <xf numFmtId="0" fontId="39" fillId="0" borderId="0" xfId="0" applyNumberFormat="1" applyFont="1" applyAlignment="1" applyProtection="1">
      <alignment vertical="center" wrapText="1"/>
    </xf>
    <xf numFmtId="12" fontId="69" fillId="0" borderId="34" xfId="0" applyNumberFormat="1" applyFont="1" applyBorder="1" applyAlignment="1" applyProtection="1">
      <alignment horizontal="center" vertical="center"/>
    </xf>
    <xf numFmtId="12" fontId="69" fillId="0" borderId="35" xfId="0" applyNumberFormat="1" applyFont="1" applyBorder="1" applyAlignment="1" applyProtection="1">
      <alignment horizontal="center" vertical="center"/>
    </xf>
    <xf numFmtId="12" fontId="69" fillId="0" borderId="36" xfId="0" applyNumberFormat="1" applyFont="1" applyBorder="1" applyAlignment="1" applyProtection="1">
      <alignment horizontal="center" vertical="center"/>
    </xf>
    <xf numFmtId="12" fontId="69" fillId="0" borderId="38" xfId="0" applyNumberFormat="1" applyFont="1" applyBorder="1" applyAlignment="1" applyProtection="1">
      <alignment horizontal="center" vertical="center"/>
    </xf>
    <xf numFmtId="12" fontId="69" fillId="0" borderId="0" xfId="0" applyNumberFormat="1" applyFont="1" applyBorder="1" applyAlignment="1" applyProtection="1">
      <alignment horizontal="center" vertical="center"/>
    </xf>
    <xf numFmtId="12" fontId="69" fillId="0" borderId="39" xfId="0" applyNumberFormat="1" applyFont="1" applyBorder="1" applyAlignment="1" applyProtection="1">
      <alignment horizontal="center" vertical="center"/>
    </xf>
    <xf numFmtId="0" fontId="39" fillId="0" borderId="6" xfId="0" applyNumberFormat="1" applyFont="1" applyBorder="1" applyAlignment="1" applyProtection="1">
      <alignment horizontal="center" vertical="center" wrapText="1"/>
    </xf>
    <xf numFmtId="0" fontId="39" fillId="0" borderId="6" xfId="0" applyNumberFormat="1" applyFont="1" applyBorder="1" applyAlignment="1" applyProtection="1">
      <alignment horizontal="center" vertical="center"/>
    </xf>
    <xf numFmtId="0" fontId="66" fillId="9" borderId="0" xfId="6" applyFont="1" applyFill="1" applyAlignment="1" applyProtection="1">
      <alignment horizontal="left" vertical="center"/>
      <protection hidden="1"/>
    </xf>
    <xf numFmtId="0" fontId="66" fillId="9" borderId="37" xfId="6" applyFont="1" applyFill="1" applyBorder="1" applyAlignment="1" applyProtection="1">
      <alignment horizontal="left" vertical="center" indent="1" shrinkToFit="1"/>
      <protection hidden="1"/>
    </xf>
    <xf numFmtId="0" fontId="66" fillId="9" borderId="9" xfId="6" applyFont="1" applyFill="1" applyBorder="1" applyAlignment="1" applyProtection="1">
      <alignment horizontal="center" vertical="center" shrinkToFit="1"/>
      <protection hidden="1"/>
    </xf>
    <xf numFmtId="0" fontId="66" fillId="9" borderId="262" xfId="6" applyFont="1" applyFill="1" applyBorder="1" applyAlignment="1" applyProtection="1">
      <alignment horizontal="center" vertical="center" shrinkToFit="1"/>
      <protection hidden="1"/>
    </xf>
    <xf numFmtId="0" fontId="66" fillId="9" borderId="260" xfId="6" applyNumberFormat="1" applyFont="1" applyFill="1" applyBorder="1" applyAlignment="1" applyProtection="1">
      <alignment horizontal="left" vertical="center" indent="1" shrinkToFit="1"/>
      <protection hidden="1"/>
    </xf>
    <xf numFmtId="0" fontId="66" fillId="9" borderId="8" xfId="6" applyNumberFormat="1" applyFont="1" applyFill="1" applyBorder="1" applyAlignment="1" applyProtection="1">
      <alignment horizontal="left" vertical="center" indent="1" shrinkToFit="1"/>
      <protection hidden="1"/>
    </xf>
    <xf numFmtId="0" fontId="66" fillId="9" borderId="261" xfId="6" applyNumberFormat="1" applyFont="1" applyFill="1" applyBorder="1" applyAlignment="1" applyProtection="1">
      <alignment horizontal="left" vertical="center" indent="1" shrinkToFit="1"/>
      <protection hidden="1"/>
    </xf>
    <xf numFmtId="0" fontId="66" fillId="9" borderId="260" xfId="6" applyFont="1" applyFill="1" applyBorder="1" applyAlignment="1" applyProtection="1">
      <alignment horizontal="center" vertical="center" shrinkToFit="1"/>
      <protection hidden="1"/>
    </xf>
    <xf numFmtId="0" fontId="66" fillId="9" borderId="261" xfId="6" applyFont="1" applyFill="1" applyBorder="1" applyAlignment="1" applyProtection="1">
      <alignment horizontal="center" vertical="center" shrinkToFit="1"/>
      <protection hidden="1"/>
    </xf>
    <xf numFmtId="0" fontId="66" fillId="9" borderId="8" xfId="6" applyFont="1" applyFill="1" applyBorder="1" applyAlignment="1" applyProtection="1">
      <alignment horizontal="left" vertical="center" indent="1" shrinkToFit="1"/>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horizontal="left" vertical="top" shrinkToFit="1"/>
      <protection hidden="1"/>
    </xf>
    <xf numFmtId="49" fontId="48" fillId="9" borderId="0" xfId="6" applyNumberFormat="1" applyFont="1" applyFill="1" applyAlignment="1" applyProtection="1">
      <alignment horizontal="left" vertical="center"/>
      <protection hidden="1"/>
    </xf>
    <xf numFmtId="180" fontId="48" fillId="9" borderId="0" xfId="12" applyNumberFormat="1" applyFont="1" applyFill="1" applyAlignment="1" applyProtection="1">
      <alignment horizontal="right" vertical="center" shrinkToFit="1"/>
    </xf>
    <xf numFmtId="0" fontId="66" fillId="9" borderId="0" xfId="12" applyFont="1" applyFill="1" applyAlignment="1" applyProtection="1">
      <alignment horizontal="right" vertical="center"/>
      <protection hidden="1"/>
    </xf>
    <xf numFmtId="49" fontId="95" fillId="9" borderId="0" xfId="12" applyNumberFormat="1" applyFont="1" applyFill="1" applyAlignment="1" applyProtection="1">
      <alignment horizontal="center" vertical="center"/>
      <protection hidden="1"/>
    </xf>
    <xf numFmtId="0" fontId="95" fillId="9" borderId="0" xfId="35" applyFont="1" applyFill="1" applyAlignment="1" applyProtection="1">
      <alignment horizontal="distributed" vertical="center"/>
      <protection hidden="1"/>
    </xf>
    <xf numFmtId="0" fontId="95" fillId="9" borderId="0" xfId="6" applyFont="1" applyFill="1" applyAlignment="1" applyProtection="1">
      <alignment horizontal="center" vertical="center" wrapText="1"/>
      <protection hidden="1"/>
    </xf>
    <xf numFmtId="0" fontId="39" fillId="0" borderId="6" xfId="0" applyFont="1" applyBorder="1" applyAlignment="1" applyProtection="1">
      <alignment vertical="center"/>
    </xf>
    <xf numFmtId="0" fontId="39" fillId="0" borderId="6" xfId="0" applyNumberFormat="1" applyFont="1" applyBorder="1" applyAlignment="1" applyProtection="1">
      <alignment horizontal="left" vertical="center" indent="1" shrinkToFit="1"/>
    </xf>
    <xf numFmtId="0" fontId="39" fillId="10" borderId="6" xfId="0" applyFont="1" applyFill="1" applyBorder="1" applyAlignment="1" applyProtection="1">
      <alignment horizontal="center" vertical="center"/>
    </xf>
    <xf numFmtId="182" fontId="39" fillId="0" borderId="6" xfId="0" applyNumberFormat="1" applyFont="1" applyBorder="1" applyAlignment="1" applyProtection="1">
      <alignment horizontal="left" vertical="center" indent="1" shrinkToFit="1"/>
    </xf>
    <xf numFmtId="0" fontId="39" fillId="0" borderId="6" xfId="0" applyFont="1" applyBorder="1" applyAlignment="1" applyProtection="1">
      <alignment horizontal="left" vertical="center" indent="1" shrinkToFit="1"/>
    </xf>
    <xf numFmtId="0" fontId="39" fillId="0" borderId="0" xfId="0" applyFont="1" applyAlignment="1" applyProtection="1">
      <alignment vertical="center"/>
    </xf>
    <xf numFmtId="0" fontId="54" fillId="0" borderId="0" xfId="0" applyFont="1" applyAlignment="1" applyProtection="1">
      <alignment horizontal="center" vertical="center"/>
    </xf>
    <xf numFmtId="0" fontId="39" fillId="0" borderId="6" xfId="0" applyFont="1" applyFill="1" applyBorder="1" applyAlignment="1" applyProtection="1">
      <alignment vertical="center"/>
    </xf>
    <xf numFmtId="0" fontId="39" fillId="0" borderId="6" xfId="0" applyFont="1" applyBorder="1" applyAlignment="1" applyProtection="1">
      <alignment horizontal="left" vertical="center" indent="1"/>
    </xf>
    <xf numFmtId="0" fontId="82" fillId="3" borderId="210" xfId="0" applyFont="1" applyFill="1" applyBorder="1" applyAlignment="1">
      <alignment horizontal="center" vertical="center"/>
    </xf>
    <xf numFmtId="0" fontId="82" fillId="3" borderId="59" xfId="0" applyFont="1" applyFill="1" applyBorder="1" applyAlignment="1">
      <alignment horizontal="center" vertical="center"/>
    </xf>
    <xf numFmtId="186" fontId="124" fillId="0" borderId="101" xfId="0" applyNumberFormat="1" applyFont="1" applyFill="1" applyBorder="1" applyProtection="1">
      <alignment vertical="center"/>
    </xf>
    <xf numFmtId="186" fontId="124" fillId="0" borderId="59" xfId="0" applyNumberFormat="1" applyFont="1" applyFill="1" applyBorder="1" applyProtection="1">
      <alignment vertical="center"/>
    </xf>
    <xf numFmtId="186" fontId="124" fillId="0" borderId="229" xfId="0" applyNumberFormat="1" applyFont="1" applyFill="1" applyBorder="1" applyProtection="1">
      <alignment vertical="center"/>
    </xf>
    <xf numFmtId="0" fontId="82" fillId="3" borderId="219" xfId="0" applyFont="1" applyFill="1" applyBorder="1" applyAlignment="1">
      <alignment horizontal="center" vertical="center"/>
    </xf>
    <xf numFmtId="0" fontId="82" fillId="3" borderId="149" xfId="0" applyFont="1" applyFill="1" applyBorder="1" applyAlignment="1">
      <alignment horizontal="center" vertical="center"/>
    </xf>
    <xf numFmtId="186" fontId="82" fillId="0" borderId="145" xfId="0" applyNumberFormat="1" applyFont="1" applyFill="1" applyBorder="1" applyAlignment="1" applyProtection="1">
      <alignment horizontal="right" vertical="center"/>
      <protection locked="0"/>
    </xf>
    <xf numFmtId="186" fontId="82" fillId="0" borderId="149" xfId="0" applyNumberFormat="1" applyFont="1" applyFill="1" applyBorder="1" applyAlignment="1" applyProtection="1">
      <alignment horizontal="right" vertical="center"/>
      <protection locked="0"/>
    </xf>
    <xf numFmtId="186" fontId="82" fillId="0" borderId="220" xfId="0" applyNumberFormat="1" applyFont="1" applyFill="1" applyBorder="1" applyAlignment="1" applyProtection="1">
      <alignment horizontal="right" vertical="center"/>
      <protection locked="0"/>
    </xf>
    <xf numFmtId="214" fontId="124" fillId="0" borderId="7" xfId="1" applyNumberFormat="1" applyFont="1" applyFill="1" applyBorder="1" applyAlignment="1">
      <alignment horizontal="right" vertical="center"/>
    </xf>
    <xf numFmtId="214" fontId="124" fillId="0" borderId="8" xfId="1" applyNumberFormat="1" applyFont="1" applyFill="1" applyBorder="1" applyAlignment="1">
      <alignment horizontal="right" vertical="center"/>
    </xf>
    <xf numFmtId="0" fontId="82" fillId="0" borderId="8" xfId="0" applyFont="1" applyBorder="1">
      <alignment vertical="center"/>
    </xf>
    <xf numFmtId="0" fontId="82" fillId="0" borderId="52" xfId="0" applyFont="1" applyBorder="1">
      <alignment vertical="center"/>
    </xf>
    <xf numFmtId="0" fontId="82" fillId="3" borderId="48" xfId="0" applyFont="1" applyFill="1" applyBorder="1" applyAlignment="1">
      <alignment horizontal="center" vertical="center"/>
    </xf>
    <xf numFmtId="0" fontId="82" fillId="3" borderId="49" xfId="0" applyFont="1" applyFill="1" applyBorder="1" applyAlignment="1">
      <alignment horizontal="center" vertical="center"/>
    </xf>
    <xf numFmtId="0" fontId="82" fillId="3" borderId="83" xfId="0" applyFont="1" applyFill="1" applyBorder="1" applyAlignment="1">
      <alignment horizontal="center" vertical="center"/>
    </xf>
    <xf numFmtId="0" fontId="82" fillId="3" borderId="35" xfId="0" applyFont="1" applyFill="1" applyBorder="1" applyAlignment="1">
      <alignment horizontal="center" vertical="center"/>
    </xf>
    <xf numFmtId="0" fontId="82" fillId="3" borderId="34" xfId="0" applyFont="1" applyFill="1" applyBorder="1" applyAlignment="1">
      <alignment horizontal="center" vertical="center"/>
    </xf>
    <xf numFmtId="0" fontId="82" fillId="3" borderId="85" xfId="0" applyFont="1" applyFill="1" applyBorder="1" applyAlignment="1">
      <alignment horizontal="center" vertical="center"/>
    </xf>
    <xf numFmtId="0" fontId="88" fillId="7" borderId="7" xfId="0" applyFont="1" applyFill="1" applyBorder="1" applyAlignment="1">
      <alignment horizontal="center" vertical="center"/>
    </xf>
    <xf numFmtId="0" fontId="88" fillId="7" borderId="8" xfId="0" applyFont="1" applyFill="1" applyBorder="1" applyAlignment="1">
      <alignment horizontal="center" vertical="center"/>
    </xf>
    <xf numFmtId="0" fontId="88" fillId="7" borderId="9" xfId="0" applyFont="1" applyFill="1" applyBorder="1" applyAlignment="1">
      <alignment horizontal="center" vertical="center"/>
    </xf>
    <xf numFmtId="0" fontId="95" fillId="7" borderId="7" xfId="0" applyFont="1" applyFill="1" applyBorder="1" applyAlignment="1">
      <alignment horizontal="center" vertical="center"/>
    </xf>
    <xf numFmtId="0" fontId="95" fillId="7" borderId="8" xfId="0" applyFont="1" applyFill="1" applyBorder="1" applyAlignment="1">
      <alignment horizontal="center" vertical="center"/>
    </xf>
    <xf numFmtId="0" fontId="95" fillId="7" borderId="9" xfId="0" applyFont="1" applyFill="1" applyBorder="1" applyAlignment="1">
      <alignment horizontal="center" vertical="center"/>
    </xf>
    <xf numFmtId="0" fontId="82" fillId="3" borderId="50" xfId="0" applyFont="1" applyFill="1" applyBorder="1" applyAlignment="1">
      <alignment horizontal="center" vertical="center"/>
    </xf>
    <xf numFmtId="0" fontId="82" fillId="3" borderId="77" xfId="0" applyFont="1" applyFill="1" applyBorder="1" applyAlignment="1">
      <alignment horizontal="center" vertical="center" wrapText="1"/>
    </xf>
    <xf numFmtId="0" fontId="82" fillId="3" borderId="155" xfId="0" applyFont="1" applyFill="1" applyBorder="1" applyAlignment="1">
      <alignment horizontal="center" vertical="center" wrapText="1"/>
    </xf>
    <xf numFmtId="0" fontId="82" fillId="3" borderId="144" xfId="0" applyFont="1" applyFill="1" applyBorder="1" applyAlignment="1">
      <alignment horizontal="center" vertical="center" wrapText="1"/>
    </xf>
    <xf numFmtId="0" fontId="82" fillId="0" borderId="85" xfId="0" applyFont="1" applyBorder="1">
      <alignment vertical="center"/>
    </xf>
    <xf numFmtId="0" fontId="82" fillId="0" borderId="95" xfId="0" applyFont="1" applyBorder="1">
      <alignment vertical="center"/>
    </xf>
    <xf numFmtId="0" fontId="82" fillId="3" borderId="42" xfId="0" applyFont="1" applyFill="1" applyBorder="1" applyAlignment="1">
      <alignment horizontal="center" vertical="center"/>
    </xf>
    <xf numFmtId="0" fontId="82" fillId="3" borderId="44" xfId="0" applyFont="1" applyFill="1" applyBorder="1" applyAlignment="1">
      <alignment horizontal="center" vertical="center"/>
    </xf>
    <xf numFmtId="0" fontId="82" fillId="3" borderId="43" xfId="0" applyFont="1" applyFill="1" applyBorder="1" applyAlignment="1">
      <alignment horizontal="center" vertical="center"/>
    </xf>
    <xf numFmtId="0" fontId="95" fillId="0" borderId="35" xfId="0" applyFont="1" applyBorder="1" applyAlignment="1">
      <alignment horizontal="left" vertical="center"/>
    </xf>
    <xf numFmtId="0" fontId="95" fillId="0" borderId="85" xfId="0" applyFont="1" applyBorder="1" applyAlignment="1">
      <alignment horizontal="left" vertical="center"/>
    </xf>
    <xf numFmtId="184" fontId="82" fillId="19" borderId="7" xfId="0" applyNumberFormat="1" applyFont="1" applyFill="1" applyBorder="1" applyAlignment="1" applyProtection="1">
      <alignment horizontal="center" vertical="center"/>
      <protection locked="0"/>
    </xf>
    <xf numFmtId="184" fontId="82" fillId="19" borderId="8" xfId="0" applyNumberFormat="1" applyFont="1" applyFill="1" applyBorder="1" applyAlignment="1" applyProtection="1">
      <alignment horizontal="center" vertical="center"/>
      <protection locked="0"/>
    </xf>
    <xf numFmtId="184" fontId="82" fillId="19" borderId="52" xfId="0" applyNumberFormat="1" applyFont="1" applyFill="1" applyBorder="1" applyAlignment="1" applyProtection="1">
      <alignment horizontal="center" vertical="center"/>
      <protection locked="0"/>
    </xf>
    <xf numFmtId="0" fontId="184" fillId="3" borderId="81" xfId="0" applyFont="1" applyFill="1" applyBorder="1" applyAlignment="1" applyProtection="1">
      <alignment horizontal="center" vertical="center"/>
    </xf>
    <xf numFmtId="0" fontId="178" fillId="3" borderId="56" xfId="0" applyFont="1" applyFill="1" applyBorder="1" applyAlignment="1" applyProtection="1">
      <alignment horizontal="center" vertical="center"/>
    </xf>
    <xf numFmtId="0" fontId="178" fillId="3" borderId="61" xfId="0" applyFont="1" applyFill="1" applyBorder="1" applyAlignment="1" applyProtection="1">
      <alignment horizontal="center" vertical="center"/>
    </xf>
    <xf numFmtId="0" fontId="82" fillId="0" borderId="37" xfId="0" applyFont="1" applyBorder="1" applyAlignment="1" applyProtection="1">
      <alignment vertical="center"/>
      <protection locked="0"/>
    </xf>
    <xf numFmtId="0" fontId="82" fillId="0" borderId="95" xfId="0" applyFont="1" applyBorder="1" applyAlignment="1" applyProtection="1">
      <alignment vertical="center"/>
      <protection locked="0"/>
    </xf>
    <xf numFmtId="0" fontId="82" fillId="3" borderId="34" xfId="0" applyFont="1" applyFill="1" applyBorder="1" applyAlignment="1">
      <alignment horizontal="center" vertical="center" wrapText="1"/>
    </xf>
    <xf numFmtId="0" fontId="82" fillId="3" borderId="35" xfId="0" applyFont="1" applyFill="1" applyBorder="1" applyAlignment="1">
      <alignment horizontal="center" vertical="center" wrapText="1"/>
    </xf>
    <xf numFmtId="0" fontId="82" fillId="3" borderId="36" xfId="0" applyFont="1" applyFill="1" applyBorder="1" applyAlignment="1">
      <alignment horizontal="center" vertical="center" wrapText="1"/>
    </xf>
    <xf numFmtId="0" fontId="82" fillId="3" borderId="38" xfId="0" applyFont="1" applyFill="1" applyBorder="1" applyAlignment="1">
      <alignment horizontal="center" vertical="center" wrapText="1"/>
    </xf>
    <xf numFmtId="0" fontId="82" fillId="3" borderId="0" xfId="0" applyFont="1" applyFill="1" applyBorder="1" applyAlignment="1">
      <alignment horizontal="center" vertical="center" wrapText="1"/>
    </xf>
    <xf numFmtId="0" fontId="82" fillId="3" borderId="39" xfId="0" applyFont="1" applyFill="1" applyBorder="1" applyAlignment="1">
      <alignment horizontal="center" vertical="center" wrapText="1"/>
    </xf>
    <xf numFmtId="0" fontId="82" fillId="3" borderId="40" xfId="0" applyFont="1" applyFill="1" applyBorder="1" applyAlignment="1">
      <alignment horizontal="center" vertical="center" wrapText="1"/>
    </xf>
    <xf numFmtId="0" fontId="82" fillId="3" borderId="37" xfId="0" applyFont="1" applyFill="1" applyBorder="1" applyAlignment="1">
      <alignment horizontal="center" vertical="center" wrapText="1"/>
    </xf>
    <xf numFmtId="0" fontId="82" fillId="3" borderId="41" xfId="0" applyFont="1" applyFill="1" applyBorder="1" applyAlignment="1">
      <alignment horizontal="center" vertical="center" wrapText="1"/>
    </xf>
    <xf numFmtId="0" fontId="82" fillId="3" borderId="7" xfId="0" applyFont="1" applyFill="1" applyBorder="1" applyAlignment="1">
      <alignment horizontal="distributed" vertical="center" indent="3"/>
    </xf>
    <xf numFmtId="0" fontId="82" fillId="3" borderId="8" xfId="0" applyFont="1" applyFill="1" applyBorder="1" applyAlignment="1">
      <alignment horizontal="distributed" vertical="center" indent="3"/>
    </xf>
    <xf numFmtId="0" fontId="82" fillId="3" borderId="9" xfId="0" applyFont="1" applyFill="1" applyBorder="1" applyAlignment="1">
      <alignment horizontal="distributed" vertical="center" indent="3"/>
    </xf>
    <xf numFmtId="186" fontId="124" fillId="0" borderId="158" xfId="0" applyNumberFormat="1" applyFont="1" applyFill="1" applyBorder="1" applyAlignment="1" applyProtection="1">
      <alignment horizontal="right" vertical="center"/>
    </xf>
    <xf numFmtId="186" fontId="124" fillId="0" borderId="146" xfId="0" applyNumberFormat="1" applyFont="1" applyFill="1" applyBorder="1" applyAlignment="1" applyProtection="1">
      <alignment horizontal="right" vertical="center"/>
    </xf>
    <xf numFmtId="186" fontId="124" fillId="0" borderId="226" xfId="0" applyNumberFormat="1" applyFont="1" applyFill="1" applyBorder="1" applyAlignment="1" applyProtection="1">
      <alignment horizontal="right" vertical="center"/>
    </xf>
    <xf numFmtId="186" fontId="124" fillId="0" borderId="6" xfId="0" applyNumberFormat="1" applyFont="1" applyFill="1" applyBorder="1" applyAlignment="1" applyProtection="1">
      <alignment horizontal="right" vertical="center"/>
    </xf>
    <xf numFmtId="205" fontId="124" fillId="0" borderId="7" xfId="1" applyNumberFormat="1" applyFont="1" applyFill="1" applyBorder="1" applyAlignment="1">
      <alignment horizontal="right" vertical="center"/>
    </xf>
    <xf numFmtId="205" fontId="124" fillId="0" borderId="8" xfId="1" applyNumberFormat="1" applyFont="1" applyFill="1" applyBorder="1" applyAlignment="1">
      <alignment horizontal="right" vertical="center"/>
    </xf>
    <xf numFmtId="0" fontId="82" fillId="3" borderId="222" xfId="0" applyFont="1" applyFill="1" applyBorder="1" applyAlignment="1">
      <alignment horizontal="center" vertical="center"/>
    </xf>
    <xf numFmtId="0" fontId="82" fillId="3" borderId="66" xfId="0" applyFont="1" applyFill="1" applyBorder="1" applyAlignment="1">
      <alignment horizontal="center" vertical="center"/>
    </xf>
    <xf numFmtId="0" fontId="82" fillId="3" borderId="104" xfId="0" applyFont="1" applyFill="1" applyBorder="1" applyAlignment="1">
      <alignment horizontal="center" vertical="center"/>
    </xf>
    <xf numFmtId="0" fontId="82" fillId="3" borderId="51" xfId="0" applyFont="1" applyFill="1" applyBorder="1" applyAlignment="1">
      <alignment horizontal="center" vertical="center"/>
    </xf>
    <xf numFmtId="0" fontId="82" fillId="3" borderId="8" xfId="0" applyFont="1" applyFill="1" applyBorder="1" applyAlignment="1">
      <alignment horizontal="center" vertical="center"/>
    </xf>
    <xf numFmtId="0" fontId="82" fillId="3" borderId="9" xfId="0" applyFont="1" applyFill="1" applyBorder="1" applyAlignment="1">
      <alignment horizontal="center" vertical="center"/>
    </xf>
    <xf numFmtId="214" fontId="124" fillId="0" borderId="40" xfId="1" applyNumberFormat="1" applyFont="1" applyFill="1" applyBorder="1" applyAlignment="1">
      <alignment horizontal="right" vertical="center"/>
    </xf>
    <xf numFmtId="214" fontId="124" fillId="0" borderId="37" xfId="1" applyNumberFormat="1" applyFont="1" applyFill="1" applyBorder="1" applyAlignment="1">
      <alignment horizontal="right" vertical="center"/>
    </xf>
    <xf numFmtId="0" fontId="99" fillId="0" borderId="6" xfId="0" applyFont="1" applyBorder="1" applyAlignment="1" applyProtection="1">
      <alignment horizontal="left" vertical="center" indent="1" shrinkToFit="1"/>
      <protection locked="0"/>
    </xf>
    <xf numFmtId="0" fontId="99" fillId="3" borderId="73" xfId="0" applyFont="1" applyFill="1" applyBorder="1" applyAlignment="1">
      <alignment horizontal="center" vertical="center"/>
    </xf>
    <xf numFmtId="0" fontId="99" fillId="3" borderId="156" xfId="0" applyFont="1" applyFill="1" applyBorder="1" applyAlignment="1">
      <alignment horizontal="center" vertical="center"/>
    </xf>
    <xf numFmtId="0" fontId="99" fillId="3" borderId="54" xfId="0" applyFont="1" applyFill="1" applyBorder="1" applyAlignment="1">
      <alignment horizontal="center" vertical="center"/>
    </xf>
    <xf numFmtId="0" fontId="99" fillId="3" borderId="41" xfId="0" applyFont="1" applyFill="1" applyBorder="1" applyAlignment="1">
      <alignment horizontal="center" vertical="center"/>
    </xf>
    <xf numFmtId="0" fontId="99" fillId="3" borderId="158" xfId="0" applyFont="1" applyFill="1" applyBorder="1" applyAlignment="1">
      <alignment horizontal="center" vertical="center"/>
    </xf>
    <xf numFmtId="0" fontId="99" fillId="3" borderId="40" xfId="0" applyFont="1" applyFill="1" applyBorder="1" applyAlignment="1">
      <alignment horizontal="center" vertical="center"/>
    </xf>
    <xf numFmtId="0" fontId="82" fillId="0" borderId="53" xfId="0" applyFont="1" applyBorder="1" applyAlignment="1">
      <alignment horizontal="left" vertical="center" wrapText="1"/>
    </xf>
    <xf numFmtId="0" fontId="82" fillId="0" borderId="6" xfId="0" applyFont="1" applyBorder="1" applyAlignment="1">
      <alignment horizontal="left" vertical="center" wrapText="1"/>
    </xf>
    <xf numFmtId="0" fontId="82" fillId="0" borderId="82" xfId="0" applyFont="1" applyBorder="1" applyAlignment="1" applyProtection="1">
      <alignment horizontal="center" vertical="center"/>
      <protection locked="0"/>
    </xf>
    <xf numFmtId="0" fontId="82" fillId="3" borderId="55" xfId="0" applyFont="1" applyFill="1" applyBorder="1" applyAlignment="1">
      <alignment horizontal="center" vertical="center"/>
    </xf>
    <xf numFmtId="0" fontId="82" fillId="3" borderId="56" xfId="0" applyFont="1" applyFill="1" applyBorder="1" applyAlignment="1">
      <alignment horizontal="center" vertical="center"/>
    </xf>
    <xf numFmtId="38" fontId="82" fillId="24" borderId="57" xfId="1" applyFont="1" applyFill="1" applyBorder="1" applyAlignment="1" applyProtection="1">
      <alignment horizontal="center" vertical="center" shrinkToFit="1"/>
      <protection locked="0"/>
    </xf>
    <xf numFmtId="38" fontId="82" fillId="24" borderId="56" xfId="1" applyFont="1" applyFill="1" applyBorder="1" applyAlignment="1" applyProtection="1">
      <alignment horizontal="center" vertical="center" shrinkToFit="1"/>
      <protection locked="0"/>
    </xf>
    <xf numFmtId="38" fontId="82" fillId="24" borderId="58" xfId="1" applyFont="1" applyFill="1" applyBorder="1" applyAlignment="1" applyProtection="1">
      <alignment horizontal="center" vertical="center" shrinkToFit="1"/>
      <protection locked="0"/>
    </xf>
    <xf numFmtId="0" fontId="82" fillId="3" borderId="6" xfId="0" applyFont="1" applyFill="1" applyBorder="1" applyAlignment="1">
      <alignment horizontal="distributed" vertical="center" indent="1"/>
    </xf>
    <xf numFmtId="186" fontId="82" fillId="0" borderId="7" xfId="0" applyNumberFormat="1" applyFont="1" applyFill="1" applyBorder="1" applyProtection="1">
      <alignment vertical="center"/>
      <protection locked="0"/>
    </xf>
    <xf numFmtId="186" fontId="82" fillId="0" borderId="8" xfId="0" applyNumberFormat="1" applyFont="1" applyFill="1" applyBorder="1" applyProtection="1">
      <alignment vertical="center"/>
      <protection locked="0"/>
    </xf>
    <xf numFmtId="186" fontId="82" fillId="0" borderId="9" xfId="0" applyNumberFormat="1" applyFont="1" applyFill="1" applyBorder="1" applyProtection="1">
      <alignment vertical="center"/>
      <protection locked="0"/>
    </xf>
    <xf numFmtId="186" fontId="124" fillId="0" borderId="81" xfId="0" applyNumberFormat="1" applyFont="1" applyFill="1" applyBorder="1" applyAlignment="1" applyProtection="1">
      <alignment horizontal="right" vertical="center"/>
    </xf>
    <xf numFmtId="0" fontId="82" fillId="3" borderId="150" xfId="0" applyFont="1" applyFill="1" applyBorder="1" applyAlignment="1">
      <alignment horizontal="distributed" vertical="center" justifyLastLine="1"/>
    </xf>
    <xf numFmtId="0" fontId="82" fillId="3" borderId="150" xfId="0" applyFont="1" applyFill="1" applyBorder="1" applyAlignment="1">
      <alignment horizontal="distributed" vertical="center" indent="1"/>
    </xf>
    <xf numFmtId="186" fontId="82" fillId="0" borderId="145" xfId="0" applyNumberFormat="1" applyFont="1" applyFill="1" applyBorder="1" applyProtection="1">
      <alignment vertical="center"/>
      <protection locked="0"/>
    </xf>
    <xf numFmtId="186" fontId="82" fillId="0" borderId="149" xfId="0" applyNumberFormat="1" applyFont="1" applyFill="1" applyBorder="1" applyProtection="1">
      <alignment vertical="center"/>
      <protection locked="0"/>
    </xf>
    <xf numFmtId="186" fontId="82" fillId="0" borderId="220" xfId="0" applyNumberFormat="1" applyFont="1" applyFill="1" applyBorder="1" applyProtection="1">
      <alignment vertical="center"/>
      <protection locked="0"/>
    </xf>
    <xf numFmtId="186" fontId="82" fillId="0" borderId="151" xfId="0" applyNumberFormat="1" applyFont="1" applyFill="1" applyBorder="1" applyProtection="1">
      <alignment vertical="center"/>
      <protection locked="0"/>
    </xf>
    <xf numFmtId="186" fontId="82" fillId="0" borderId="152" xfId="0" applyNumberFormat="1" applyFont="1" applyFill="1" applyBorder="1" applyProtection="1">
      <alignment vertical="center"/>
      <protection locked="0"/>
    </xf>
    <xf numFmtId="186" fontId="82" fillId="0" borderId="153" xfId="0" applyNumberFormat="1" applyFont="1" applyFill="1" applyBorder="1" applyProtection="1">
      <alignment vertical="center"/>
      <protection locked="0"/>
    </xf>
    <xf numFmtId="0" fontId="99" fillId="4" borderId="75" xfId="0" applyFont="1" applyFill="1" applyBorder="1" applyAlignment="1">
      <alignment horizontal="center" vertical="center"/>
    </xf>
    <xf numFmtId="0" fontId="99" fillId="4" borderId="39" xfId="0" applyFont="1" applyFill="1" applyBorder="1" applyAlignment="1">
      <alignment horizontal="center" vertical="center"/>
    </xf>
    <xf numFmtId="0" fontId="99" fillId="0" borderId="43" xfId="0" applyFont="1" applyBorder="1" applyAlignment="1" applyProtection="1">
      <alignment horizontal="left" vertical="center" indent="1" shrinkToFit="1"/>
      <protection locked="0"/>
    </xf>
    <xf numFmtId="0" fontId="99" fillId="0" borderId="7" xfId="0" applyFont="1" applyBorder="1" applyAlignment="1" applyProtection="1">
      <alignment horizontal="center" vertical="center"/>
      <protection locked="0"/>
    </xf>
    <xf numFmtId="0" fontId="99" fillId="0" borderId="52" xfId="0" applyFont="1" applyBorder="1" applyAlignment="1" applyProtection="1">
      <alignment horizontal="center" vertical="center"/>
      <protection locked="0"/>
    </xf>
    <xf numFmtId="0" fontId="99" fillId="3" borderId="74" xfId="0" applyFont="1" applyFill="1" applyBorder="1" applyAlignment="1">
      <alignment horizontal="center" vertical="center"/>
    </xf>
    <xf numFmtId="0" fontId="99" fillId="3" borderId="159" xfId="0" applyFont="1" applyFill="1" applyBorder="1" applyAlignment="1">
      <alignment horizontal="center" vertical="center"/>
    </xf>
    <xf numFmtId="0" fontId="95" fillId="3" borderId="86" xfId="0" applyFont="1" applyFill="1" applyBorder="1" applyAlignment="1">
      <alignment horizontal="center" vertical="center" wrapText="1"/>
    </xf>
    <xf numFmtId="0" fontId="95" fillId="3" borderId="6" xfId="0" applyFont="1" applyFill="1" applyBorder="1" applyAlignment="1">
      <alignment horizontal="center" vertical="center" wrapText="1"/>
    </xf>
    <xf numFmtId="0" fontId="82" fillId="0" borderId="132" xfId="0" applyFont="1" applyBorder="1" applyAlignment="1" applyProtection="1">
      <alignment horizontal="center" vertical="center" shrinkToFit="1"/>
    </xf>
    <xf numFmtId="0" fontId="82" fillId="0" borderId="133" xfId="0" applyFont="1" applyBorder="1" applyAlignment="1" applyProtection="1">
      <alignment horizontal="center" vertical="center" shrinkToFit="1"/>
    </xf>
    <xf numFmtId="0" fontId="82" fillId="0" borderId="134" xfId="0" applyFont="1" applyBorder="1" applyAlignment="1" applyProtection="1">
      <alignment horizontal="center" vertical="center" shrinkToFit="1"/>
    </xf>
    <xf numFmtId="186" fontId="124" fillId="0" borderId="145" xfId="0" applyNumberFormat="1" applyFont="1" applyFill="1" applyBorder="1" applyAlignment="1" applyProtection="1">
      <alignment horizontal="right" vertical="center"/>
    </xf>
    <xf numFmtId="186" fontId="124" fillId="0" borderId="149" xfId="0" applyNumberFormat="1" applyFont="1" applyFill="1" applyBorder="1" applyAlignment="1" applyProtection="1">
      <alignment horizontal="right" vertical="center"/>
    </xf>
    <xf numFmtId="186" fontId="124" fillId="0" borderId="220" xfId="0" applyNumberFormat="1" applyFont="1" applyFill="1" applyBorder="1" applyAlignment="1" applyProtection="1">
      <alignment horizontal="right" vertical="center"/>
    </xf>
    <xf numFmtId="0" fontId="82" fillId="0" borderId="37" xfId="0" applyFont="1" applyBorder="1">
      <alignment vertical="center"/>
    </xf>
    <xf numFmtId="0" fontId="99" fillId="0" borderId="51" xfId="0" applyFont="1" applyFill="1" applyBorder="1" applyAlignment="1" applyProtection="1">
      <alignment horizontal="left" vertical="center" shrinkToFit="1"/>
      <protection locked="0"/>
    </xf>
    <xf numFmtId="0" fontId="99" fillId="0" borderId="8" xfId="0" applyFont="1" applyFill="1" applyBorder="1" applyAlignment="1" applyProtection="1">
      <alignment horizontal="left" vertical="center" shrinkToFit="1"/>
      <protection locked="0"/>
    </xf>
    <xf numFmtId="0" fontId="99" fillId="0" borderId="9" xfId="0" applyFont="1" applyFill="1" applyBorder="1" applyAlignment="1" applyProtection="1">
      <alignment horizontal="left" vertical="center" shrinkToFit="1"/>
      <protection locked="0"/>
    </xf>
    <xf numFmtId="0" fontId="99" fillId="3" borderId="157" xfId="0" applyFont="1" applyFill="1" applyBorder="1" applyAlignment="1">
      <alignment horizontal="center" vertical="center" wrapText="1"/>
    </xf>
    <xf numFmtId="0" fontId="99" fillId="3" borderId="44" xfId="0" applyFont="1" applyFill="1" applyBorder="1" applyAlignment="1">
      <alignment horizontal="center" vertical="center" wrapText="1"/>
    </xf>
    <xf numFmtId="0" fontId="99" fillId="3" borderId="43" xfId="0" applyFont="1" applyFill="1" applyBorder="1" applyAlignment="1">
      <alignment horizontal="center" vertical="center" wrapText="1"/>
    </xf>
    <xf numFmtId="0" fontId="82" fillId="3" borderId="36" xfId="0" applyFont="1" applyFill="1" applyBorder="1" applyAlignment="1">
      <alignment horizontal="center" vertical="center"/>
    </xf>
    <xf numFmtId="188" fontId="124" fillId="0" borderId="0" xfId="0" applyNumberFormat="1" applyFont="1" applyBorder="1">
      <alignment vertical="center"/>
    </xf>
    <xf numFmtId="0" fontId="82" fillId="3" borderId="7" xfId="0" applyFont="1" applyFill="1" applyBorder="1" applyAlignment="1">
      <alignment horizontal="center" vertical="center" shrinkToFit="1"/>
    </xf>
    <xf numFmtId="0" fontId="82" fillId="3" borderId="8" xfId="0" applyFont="1" applyFill="1" applyBorder="1" applyAlignment="1">
      <alignment horizontal="center" vertical="center" shrinkToFit="1"/>
    </xf>
    <xf numFmtId="0" fontId="82" fillId="3" borderId="9" xfId="0" applyFont="1" applyFill="1" applyBorder="1" applyAlignment="1">
      <alignment horizontal="center" vertical="center" shrinkToFit="1"/>
    </xf>
    <xf numFmtId="0" fontId="95" fillId="0" borderId="35" xfId="0" applyFont="1" applyBorder="1" applyAlignment="1">
      <alignment vertical="center"/>
    </xf>
    <xf numFmtId="0" fontId="178" fillId="0" borderId="57" xfId="0" applyFont="1" applyFill="1" applyBorder="1" applyAlignment="1" applyProtection="1">
      <alignment horizontal="center" vertical="center"/>
      <protection locked="0"/>
    </xf>
    <xf numFmtId="0" fontId="178" fillId="0" borderId="56" xfId="0" applyFont="1" applyFill="1" applyBorder="1" applyAlignment="1" applyProtection="1">
      <alignment horizontal="center" vertical="center"/>
      <protection locked="0"/>
    </xf>
    <xf numFmtId="0" fontId="178" fillId="0" borderId="61" xfId="0" applyFont="1" applyFill="1" applyBorder="1" applyAlignment="1" applyProtection="1">
      <alignment horizontal="center" vertical="center"/>
      <protection locked="0"/>
    </xf>
    <xf numFmtId="0" fontId="157" fillId="3" borderId="57" xfId="0" applyFont="1" applyFill="1" applyBorder="1" applyAlignment="1" applyProtection="1">
      <alignment horizontal="center" vertical="center" wrapText="1"/>
    </xf>
    <xf numFmtId="0" fontId="157" fillId="3" borderId="56" xfId="0" applyFont="1" applyFill="1" applyBorder="1" applyAlignment="1" applyProtection="1">
      <alignment horizontal="center" vertical="center"/>
    </xf>
    <xf numFmtId="0" fontId="82" fillId="0" borderId="9" xfId="0" applyFont="1" applyBorder="1">
      <alignment vertical="center"/>
    </xf>
    <xf numFmtId="183" fontId="124" fillId="0" borderId="63" xfId="0" applyNumberFormat="1" applyFont="1" applyBorder="1" applyAlignment="1">
      <alignment vertical="center"/>
    </xf>
    <xf numFmtId="183" fontId="124" fillId="0" borderId="49" xfId="0" applyNumberFormat="1" applyFont="1" applyBorder="1" applyAlignment="1">
      <alignment vertical="center"/>
    </xf>
    <xf numFmtId="183" fontId="124" fillId="0" borderId="64" xfId="0" applyNumberFormat="1" applyFont="1" applyBorder="1" applyAlignment="1">
      <alignment vertical="center"/>
    </xf>
    <xf numFmtId="40" fontId="124" fillId="0" borderId="7" xfId="1" applyNumberFormat="1" applyFont="1" applyBorder="1" applyAlignment="1" applyProtection="1">
      <alignment horizontal="right" vertical="center" shrinkToFit="1"/>
    </xf>
    <xf numFmtId="40" fontId="124" fillId="0" borderId="8" xfId="1" applyNumberFormat="1" applyFont="1" applyBorder="1" applyAlignment="1" applyProtection="1">
      <alignment horizontal="right" vertical="center" shrinkToFit="1"/>
    </xf>
    <xf numFmtId="183" fontId="82" fillId="0" borderId="34" xfId="0" applyNumberFormat="1" applyFont="1" applyBorder="1" applyProtection="1">
      <alignment vertical="center"/>
      <protection locked="0"/>
    </xf>
    <xf numFmtId="183" fontId="82" fillId="0" borderId="35" xfId="0" applyNumberFormat="1" applyFont="1" applyBorder="1" applyProtection="1">
      <alignment vertical="center"/>
      <protection locked="0"/>
    </xf>
    <xf numFmtId="183" fontId="82" fillId="0" borderId="40" xfId="0" applyNumberFormat="1" applyFont="1" applyBorder="1" applyProtection="1">
      <alignment vertical="center"/>
      <protection locked="0"/>
    </xf>
    <xf numFmtId="183" fontId="82" fillId="0" borderId="37" xfId="0" applyNumberFormat="1" applyFont="1" applyBorder="1" applyProtection="1">
      <alignment vertical="center"/>
      <protection locked="0"/>
    </xf>
    <xf numFmtId="0" fontId="82" fillId="8" borderId="34" xfId="0" applyFont="1" applyFill="1" applyBorder="1" applyAlignment="1">
      <alignment horizontal="center" vertical="center"/>
    </xf>
    <xf numFmtId="0" fontId="82" fillId="8" borderId="35" xfId="0" applyFont="1" applyFill="1" applyBorder="1" applyAlignment="1">
      <alignment horizontal="center" vertical="center"/>
    </xf>
    <xf numFmtId="0" fontId="82" fillId="8" borderId="36" xfId="0" applyFont="1" applyFill="1" applyBorder="1" applyAlignment="1">
      <alignment horizontal="center" vertical="center"/>
    </xf>
    <xf numFmtId="0" fontId="82" fillId="7" borderId="34" xfId="0" applyFont="1" applyFill="1" applyBorder="1" applyAlignment="1">
      <alignment horizontal="center" vertical="center"/>
    </xf>
    <xf numFmtId="0" fontId="82" fillId="7" borderId="35" xfId="0" applyFont="1" applyFill="1" applyBorder="1" applyAlignment="1">
      <alignment horizontal="center" vertical="center"/>
    </xf>
    <xf numFmtId="0" fontId="82" fillId="7" borderId="36" xfId="0" applyFont="1" applyFill="1" applyBorder="1" applyAlignment="1">
      <alignment horizontal="center" vertical="center"/>
    </xf>
    <xf numFmtId="0" fontId="82" fillId="7" borderId="40" xfId="0" applyFont="1" applyFill="1" applyBorder="1" applyAlignment="1">
      <alignment horizontal="center" vertical="center"/>
    </xf>
    <xf numFmtId="0" fontId="82" fillId="7" borderId="37" xfId="0" applyFont="1" applyFill="1" applyBorder="1" applyAlignment="1">
      <alignment horizontal="center" vertical="center"/>
    </xf>
    <xf numFmtId="0" fontId="82" fillId="7" borderId="41" xfId="0" applyFont="1" applyFill="1" applyBorder="1" applyAlignment="1">
      <alignment horizontal="center" vertical="center"/>
    </xf>
    <xf numFmtId="186" fontId="82" fillId="0" borderId="63" xfId="0" applyNumberFormat="1" applyFont="1" applyFill="1" applyBorder="1" applyProtection="1">
      <alignment vertical="center"/>
      <protection locked="0"/>
    </xf>
    <xf numFmtId="186" fontId="82" fillId="0" borderId="49" xfId="0" applyNumberFormat="1" applyFont="1" applyFill="1" applyBorder="1" applyProtection="1">
      <alignment vertical="center"/>
      <protection locked="0"/>
    </xf>
    <xf numFmtId="186" fontId="82" fillId="0" borderId="64" xfId="0" applyNumberFormat="1" applyFont="1" applyFill="1" applyBorder="1" applyProtection="1">
      <alignment vertical="center"/>
      <protection locked="0"/>
    </xf>
    <xf numFmtId="0" fontId="82" fillId="3" borderId="63" xfId="0" applyFont="1" applyFill="1" applyBorder="1" applyAlignment="1">
      <alignment horizontal="distributed" vertical="center" indent="3"/>
    </xf>
    <xf numFmtId="0" fontId="82" fillId="3" borderId="49" xfId="0" applyFont="1" applyFill="1" applyBorder="1" applyAlignment="1">
      <alignment horizontal="distributed" vertical="center" indent="3"/>
    </xf>
    <xf numFmtId="0" fontId="82" fillId="3" borderId="64" xfId="0" applyFont="1" applyFill="1" applyBorder="1" applyAlignment="1">
      <alignment horizontal="distributed" vertical="center" indent="3"/>
    </xf>
    <xf numFmtId="183" fontId="124" fillId="0" borderId="50" xfId="0" applyNumberFormat="1" applyFont="1" applyBorder="1" applyAlignment="1">
      <alignment vertical="center"/>
    </xf>
    <xf numFmtId="0" fontId="82" fillId="3" borderId="63" xfId="0" applyFont="1" applyFill="1" applyBorder="1" applyAlignment="1">
      <alignment horizontal="center" vertical="center"/>
    </xf>
    <xf numFmtId="0" fontId="82" fillId="3" borderId="64" xfId="0" applyFont="1" applyFill="1" applyBorder="1" applyAlignment="1">
      <alignment horizontal="center" vertical="center"/>
    </xf>
    <xf numFmtId="177" fontId="124" fillId="0" borderId="63" xfId="0" applyNumberFormat="1" applyFont="1" applyBorder="1" applyAlignment="1">
      <alignment horizontal="left" vertical="center" indent="1"/>
    </xf>
    <xf numFmtId="177" fontId="124" fillId="0" borderId="49" xfId="0" applyNumberFormat="1" applyFont="1" applyBorder="1" applyAlignment="1">
      <alignment horizontal="left" vertical="center" indent="1"/>
    </xf>
    <xf numFmtId="177" fontId="124" fillId="0" borderId="64" xfId="0" applyNumberFormat="1" applyFont="1" applyBorder="1" applyAlignment="1">
      <alignment horizontal="left" vertical="center" indent="1"/>
    </xf>
    <xf numFmtId="0" fontId="82" fillId="3" borderId="63" xfId="0" applyFont="1" applyFill="1" applyBorder="1" applyAlignment="1">
      <alignment horizontal="center" vertical="center" shrinkToFit="1"/>
    </xf>
    <xf numFmtId="0" fontId="82" fillId="3" borderId="49" xfId="0" applyFont="1" applyFill="1" applyBorder="1" applyAlignment="1">
      <alignment horizontal="center" vertical="center" shrinkToFit="1"/>
    </xf>
    <xf numFmtId="0" fontId="82" fillId="3" borderId="64" xfId="0" applyFont="1" applyFill="1" applyBorder="1" applyAlignment="1">
      <alignment horizontal="center" vertical="center" shrinkToFit="1"/>
    </xf>
    <xf numFmtId="0" fontId="82" fillId="3" borderId="57" xfId="0" applyFont="1" applyFill="1" applyBorder="1" applyAlignment="1">
      <alignment horizontal="center" vertical="center"/>
    </xf>
    <xf numFmtId="0" fontId="82" fillId="0" borderId="7" xfId="0" applyFont="1" applyBorder="1" applyAlignment="1" applyProtection="1">
      <alignment horizontal="center" vertical="center"/>
      <protection locked="0"/>
    </xf>
    <xf numFmtId="0" fontId="82" fillId="0" borderId="9" xfId="0" applyFont="1" applyBorder="1" applyAlignment="1" applyProtection="1">
      <alignment horizontal="center" vertical="center"/>
      <protection locked="0"/>
    </xf>
    <xf numFmtId="0" fontId="124" fillId="0" borderId="145" xfId="0" applyNumberFormat="1" applyFont="1" applyBorder="1" applyAlignment="1">
      <alignment horizontal="left" vertical="center" indent="1"/>
    </xf>
    <xf numFmtId="0" fontId="124" fillId="0" borderId="149" xfId="0" applyNumberFormat="1" applyFont="1" applyBorder="1" applyAlignment="1">
      <alignment horizontal="left" vertical="center" indent="1"/>
    </xf>
    <xf numFmtId="0" fontId="124" fillId="0" borderId="147" xfId="0" applyNumberFormat="1" applyFont="1" applyBorder="1" applyAlignment="1">
      <alignment horizontal="left" vertical="center" indent="1"/>
    </xf>
    <xf numFmtId="0" fontId="82" fillId="0" borderId="7" xfId="0" applyFont="1" applyBorder="1" applyAlignment="1">
      <alignment horizontal="left" vertical="center" indent="1" shrinkToFit="1"/>
    </xf>
    <xf numFmtId="0" fontId="82" fillId="0" borderId="8" xfId="0" applyFont="1" applyBorder="1" applyAlignment="1">
      <alignment horizontal="left" vertical="center" indent="1" shrinkToFit="1"/>
    </xf>
    <xf numFmtId="0" fontId="82" fillId="0" borderId="7" xfId="0" applyFont="1" applyFill="1" applyBorder="1" applyAlignment="1" applyProtection="1">
      <alignment horizontal="left" vertical="center" indent="1"/>
      <protection locked="0"/>
    </xf>
    <xf numFmtId="0" fontId="82" fillId="0" borderId="8" xfId="0" applyFont="1" applyFill="1" applyBorder="1" applyAlignment="1" applyProtection="1">
      <alignment horizontal="left" vertical="center" indent="1"/>
      <protection locked="0"/>
    </xf>
    <xf numFmtId="0" fontId="82" fillId="0" borderId="37" xfId="0" applyFont="1" applyFill="1" applyBorder="1" applyAlignment="1" applyProtection="1">
      <alignment horizontal="left" vertical="center" indent="1"/>
      <protection locked="0"/>
    </xf>
    <xf numFmtId="0" fontId="82" fillId="0" borderId="95" xfId="0" applyFont="1" applyFill="1" applyBorder="1" applyAlignment="1" applyProtection="1">
      <alignment horizontal="left" vertical="center" indent="1"/>
      <protection locked="0"/>
    </xf>
    <xf numFmtId="0" fontId="82" fillId="3" borderId="7" xfId="0" applyFont="1" applyFill="1" applyBorder="1" applyAlignment="1">
      <alignment horizontal="center" vertical="center"/>
    </xf>
    <xf numFmtId="0" fontId="124" fillId="0" borderId="7" xfId="0" applyNumberFormat="1" applyFont="1" applyBorder="1" applyAlignment="1" applyProtection="1">
      <alignment horizontal="center" vertical="center"/>
    </xf>
    <xf numFmtId="0" fontId="124" fillId="0" borderId="8" xfId="0" applyNumberFormat="1" applyFont="1" applyBorder="1" applyAlignment="1" applyProtection="1">
      <alignment horizontal="center" vertical="center"/>
    </xf>
    <xf numFmtId="0" fontId="124" fillId="0" borderId="9" xfId="0" applyNumberFormat="1" applyFont="1" applyBorder="1" applyAlignment="1" applyProtection="1">
      <alignment horizontal="center" vertical="center"/>
    </xf>
    <xf numFmtId="0" fontId="82" fillId="0" borderId="7" xfId="0" applyFont="1" applyFill="1" applyBorder="1" applyAlignment="1" applyProtection="1">
      <alignment horizontal="left" vertical="center" indent="1"/>
    </xf>
    <xf numFmtId="0" fontId="82" fillId="0" borderId="8" xfId="0" applyFont="1" applyFill="1" applyBorder="1" applyAlignment="1" applyProtection="1">
      <alignment horizontal="left" vertical="center" indent="1"/>
    </xf>
    <xf numFmtId="0" fontId="82" fillId="3" borderId="7" xfId="0" applyFont="1" applyFill="1" applyBorder="1" applyAlignment="1" applyProtection="1">
      <alignment horizontal="center" vertical="center"/>
    </xf>
    <xf numFmtId="0" fontId="82" fillId="3" borderId="8" xfId="0" applyFont="1" applyFill="1" applyBorder="1" applyAlignment="1" applyProtection="1">
      <alignment horizontal="center" vertical="center"/>
    </xf>
    <xf numFmtId="0" fontId="82" fillId="3" borderId="9" xfId="0" applyFont="1" applyFill="1" applyBorder="1" applyAlignment="1" applyProtection="1">
      <alignment horizontal="center" vertical="center"/>
    </xf>
    <xf numFmtId="0" fontId="82" fillId="0" borderId="0" xfId="0" applyFont="1" applyBorder="1" applyAlignment="1">
      <alignment horizontal="center" vertical="center"/>
    </xf>
    <xf numFmtId="0" fontId="124" fillId="0" borderId="63" xfId="0" applyNumberFormat="1" applyFont="1" applyBorder="1" applyAlignment="1">
      <alignment horizontal="left" vertical="center" indent="1" shrinkToFit="1"/>
    </xf>
    <xf numFmtId="0" fontId="124" fillId="0" borderId="49" xfId="0" applyNumberFormat="1" applyFont="1" applyBorder="1" applyAlignment="1">
      <alignment horizontal="left" vertical="center" indent="1" shrinkToFit="1"/>
    </xf>
    <xf numFmtId="0" fontId="124" fillId="0" borderId="64" xfId="0" applyNumberFormat="1" applyFont="1" applyBorder="1" applyAlignment="1">
      <alignment horizontal="left" vertical="center" indent="1" shrinkToFit="1"/>
    </xf>
    <xf numFmtId="0" fontId="95" fillId="3" borderId="57" xfId="0" applyFont="1" applyFill="1" applyBorder="1" applyAlignment="1">
      <alignment horizontal="center" vertical="center" shrinkToFit="1"/>
    </xf>
    <xf numFmtId="0" fontId="95" fillId="3" borderId="56" xfId="0" applyFont="1" applyFill="1" applyBorder="1" applyAlignment="1">
      <alignment horizontal="center" vertical="center" shrinkToFit="1"/>
    </xf>
    <xf numFmtId="0" fontId="95" fillId="3" borderId="61" xfId="0" applyFont="1" applyFill="1" applyBorder="1" applyAlignment="1">
      <alignment horizontal="center" vertical="center" shrinkToFit="1"/>
    </xf>
    <xf numFmtId="0" fontId="124" fillId="0" borderId="57" xfId="0" applyNumberFormat="1" applyFont="1" applyBorder="1" applyAlignment="1">
      <alignment horizontal="left" vertical="center" indent="1"/>
    </xf>
    <xf numFmtId="0" fontId="124" fillId="0" borderId="56" xfId="0" applyNumberFormat="1" applyFont="1" applyBorder="1" applyAlignment="1">
      <alignment horizontal="left" vertical="center" indent="1"/>
    </xf>
    <xf numFmtId="0" fontId="124" fillId="0" borderId="58" xfId="0" applyNumberFormat="1" applyFont="1" applyBorder="1" applyAlignment="1">
      <alignment horizontal="left" vertical="center" indent="1"/>
    </xf>
    <xf numFmtId="0" fontId="82" fillId="0" borderId="57" xfId="0" applyFont="1" applyBorder="1" applyAlignment="1">
      <alignment horizontal="left" vertical="center" indent="1" shrinkToFit="1"/>
    </xf>
    <xf numFmtId="0" fontId="82" fillId="0" borderId="56" xfId="0" applyFont="1" applyBorder="1" applyAlignment="1">
      <alignment horizontal="left" vertical="center" indent="1" shrinkToFit="1"/>
    </xf>
    <xf numFmtId="0" fontId="82" fillId="0" borderId="58" xfId="0" applyFont="1" applyBorder="1" applyAlignment="1">
      <alignment horizontal="left" vertical="center" indent="1" shrinkToFit="1"/>
    </xf>
    <xf numFmtId="0" fontId="95" fillId="8" borderId="7" xfId="0" applyFont="1" applyFill="1" applyBorder="1" applyAlignment="1">
      <alignment horizontal="center" vertical="center"/>
    </xf>
    <xf numFmtId="0" fontId="95" fillId="8" borderId="8" xfId="0" applyFont="1" applyFill="1" applyBorder="1" applyAlignment="1">
      <alignment horizontal="center" vertical="center"/>
    </xf>
    <xf numFmtId="0" fontId="95" fillId="8" borderId="9" xfId="0" applyFont="1" applyFill="1" applyBorder="1" applyAlignment="1">
      <alignment horizontal="center" vertical="center"/>
    </xf>
    <xf numFmtId="200" fontId="82" fillId="0" borderId="63" xfId="0" applyNumberFormat="1" applyFont="1" applyFill="1" applyBorder="1" applyAlignment="1">
      <alignment horizontal="left" vertical="center" indent="1"/>
    </xf>
    <xf numFmtId="200" fontId="82" fillId="0" borderId="49" xfId="0" applyNumberFormat="1" applyFont="1" applyFill="1" applyBorder="1" applyAlignment="1">
      <alignment horizontal="left" vertical="center" indent="1"/>
    </xf>
    <xf numFmtId="200" fontId="82" fillId="0" borderId="50" xfId="0" applyNumberFormat="1" applyFont="1" applyFill="1" applyBorder="1" applyAlignment="1">
      <alignment horizontal="left" vertical="center" indent="1"/>
    </xf>
    <xf numFmtId="0" fontId="82" fillId="0" borderId="63" xfId="0" applyFont="1" applyBorder="1" applyAlignment="1" applyProtection="1">
      <alignment horizontal="center" vertical="center" shrinkToFit="1"/>
      <protection locked="0"/>
    </xf>
    <xf numFmtId="0" fontId="82" fillId="0" borderId="64" xfId="0" applyFont="1" applyBorder="1" applyAlignment="1" applyProtection="1">
      <alignment horizontal="center" vertical="center" shrinkToFit="1"/>
      <protection locked="0"/>
    </xf>
    <xf numFmtId="0" fontId="82" fillId="0" borderId="49" xfId="0" applyFont="1" applyBorder="1" applyAlignment="1" applyProtection="1">
      <alignment horizontal="center" vertical="center" shrinkToFit="1"/>
      <protection locked="0"/>
    </xf>
    <xf numFmtId="0" fontId="82" fillId="0" borderId="63" xfId="0" applyFont="1" applyBorder="1" applyAlignment="1" applyProtection="1">
      <alignment horizontal="left" vertical="center" shrinkToFit="1"/>
      <protection locked="0"/>
    </xf>
    <xf numFmtId="0" fontId="82" fillId="0" borderId="49" xfId="0" applyFont="1" applyBorder="1" applyAlignment="1" applyProtection="1">
      <alignment horizontal="left" vertical="center" shrinkToFit="1"/>
      <protection locked="0"/>
    </xf>
    <xf numFmtId="0" fontId="82" fillId="0" borderId="64" xfId="0" applyFont="1" applyBorder="1" applyAlignment="1" applyProtection="1">
      <alignment horizontal="left" vertical="center" shrinkToFit="1"/>
      <protection locked="0"/>
    </xf>
    <xf numFmtId="186" fontId="124" fillId="0" borderId="43" xfId="0" applyNumberFormat="1" applyFont="1" applyFill="1" applyBorder="1" applyAlignment="1" applyProtection="1">
      <alignment horizontal="right" vertical="center"/>
    </xf>
    <xf numFmtId="0" fontId="82" fillId="3" borderId="7" xfId="0" applyFont="1" applyFill="1" applyBorder="1" applyAlignment="1">
      <alignment horizontal="distributed" vertical="center" indent="6"/>
    </xf>
    <xf numFmtId="0" fontId="82" fillId="3" borderId="8" xfId="0" applyFont="1" applyFill="1" applyBorder="1" applyAlignment="1">
      <alignment horizontal="distributed" vertical="center" indent="6"/>
    </xf>
    <xf numFmtId="0" fontId="82" fillId="3" borderId="9" xfId="0" applyFont="1" applyFill="1" applyBorder="1" applyAlignment="1">
      <alignment horizontal="distributed" vertical="center" indent="6"/>
    </xf>
    <xf numFmtId="0" fontId="82" fillId="3" borderId="86" xfId="0" applyFont="1" applyFill="1" applyBorder="1" applyAlignment="1">
      <alignment horizontal="distributed" vertical="center" justifyLastLine="1"/>
    </xf>
    <xf numFmtId="0" fontId="82" fillId="3" borderId="6" xfId="0" applyFont="1" applyFill="1" applyBorder="1" applyAlignment="1">
      <alignment horizontal="distributed" vertical="center" justifyLastLine="1"/>
    </xf>
    <xf numFmtId="0" fontId="82" fillId="3" borderId="81" xfId="0" applyFont="1" applyFill="1" applyBorder="1" applyAlignment="1">
      <alignment horizontal="distributed" vertical="center" justifyLastLine="1"/>
    </xf>
    <xf numFmtId="0" fontId="82" fillId="3" borderId="86" xfId="0" applyFont="1" applyFill="1" applyBorder="1" applyAlignment="1">
      <alignment horizontal="distributed" vertical="center" indent="1"/>
    </xf>
    <xf numFmtId="0" fontId="82" fillId="3" borderId="7" xfId="0" applyFont="1" applyFill="1" applyBorder="1" applyAlignment="1">
      <alignment horizontal="distributed" vertical="center" indent="1"/>
    </xf>
    <xf numFmtId="0" fontId="82" fillId="3" borderId="8" xfId="0" applyFont="1" applyFill="1" applyBorder="1" applyAlignment="1">
      <alignment horizontal="distributed" vertical="center" indent="1"/>
    </xf>
    <xf numFmtId="0" fontId="82" fillId="3" borderId="9" xfId="0" applyFont="1" applyFill="1" applyBorder="1" applyAlignment="1">
      <alignment horizontal="distributed" vertical="center" indent="1"/>
    </xf>
    <xf numFmtId="186" fontId="82" fillId="0" borderId="40" xfId="0" applyNumberFormat="1" applyFont="1" applyFill="1" applyBorder="1" applyProtection="1">
      <alignment vertical="center"/>
      <protection locked="0"/>
    </xf>
    <xf numFmtId="186" fontId="82" fillId="0" borderId="37" xfId="0" applyNumberFormat="1" applyFont="1" applyFill="1" applyBorder="1" applyProtection="1">
      <alignment vertical="center"/>
      <protection locked="0"/>
    </xf>
    <xf numFmtId="186" fontId="82" fillId="0" borderId="41" xfId="0" applyNumberFormat="1" applyFont="1" applyFill="1" applyBorder="1" applyProtection="1">
      <alignment vertical="center"/>
      <protection locked="0"/>
    </xf>
    <xf numFmtId="0" fontId="82" fillId="3" borderId="57" xfId="0" applyFont="1" applyFill="1" applyBorder="1" applyAlignment="1">
      <alignment horizontal="distributed" vertical="center" indent="6"/>
    </xf>
    <xf numFmtId="0" fontId="82" fillId="3" borderId="56" xfId="0" applyFont="1" applyFill="1" applyBorder="1" applyAlignment="1">
      <alignment horizontal="distributed" vertical="center" indent="6"/>
    </xf>
    <xf numFmtId="0" fontId="82" fillId="3" borderId="61" xfId="0" applyFont="1" applyFill="1" applyBorder="1" applyAlignment="1">
      <alignment horizontal="distributed" vertical="center" indent="6"/>
    </xf>
    <xf numFmtId="183" fontId="124" fillId="0" borderId="63" xfId="0" applyNumberFormat="1" applyFont="1" applyBorder="1">
      <alignment vertical="center"/>
    </xf>
    <xf numFmtId="183" fontId="124" fillId="0" borderId="49" xfId="0" applyNumberFormat="1" applyFont="1" applyBorder="1">
      <alignment vertical="center"/>
    </xf>
    <xf numFmtId="183" fontId="124" fillId="0" borderId="64" xfId="0" applyNumberFormat="1" applyFont="1" applyBorder="1">
      <alignment vertical="center"/>
    </xf>
    <xf numFmtId="0" fontId="178" fillId="3" borderId="55" xfId="0" applyFont="1" applyFill="1" applyBorder="1" applyAlignment="1" applyProtection="1">
      <alignment horizontal="center" vertical="center"/>
    </xf>
    <xf numFmtId="0" fontId="82" fillId="8" borderId="62" xfId="0" applyFont="1" applyFill="1" applyBorder="1" applyAlignment="1">
      <alignment horizontal="distributed" vertical="center" indent="3"/>
    </xf>
    <xf numFmtId="0" fontId="82" fillId="8" borderId="53" xfId="0" applyFont="1" applyFill="1" applyBorder="1" applyAlignment="1">
      <alignment horizontal="distributed" vertical="center" indent="3"/>
    </xf>
    <xf numFmtId="0" fontId="82" fillId="8" borderId="65" xfId="0" applyFont="1" applyFill="1" applyBorder="1" applyAlignment="1">
      <alignment horizontal="distributed" vertical="center" indent="3"/>
    </xf>
    <xf numFmtId="186" fontId="82" fillId="0" borderId="6" xfId="0" applyNumberFormat="1" applyFont="1" applyFill="1" applyBorder="1" applyProtection="1">
      <alignment vertical="center"/>
      <protection locked="0"/>
    </xf>
    <xf numFmtId="186" fontId="82" fillId="0" borderId="86" xfId="0" applyNumberFormat="1" applyFont="1" applyFill="1" applyBorder="1" applyProtection="1">
      <alignment vertical="center"/>
      <protection locked="0"/>
    </xf>
    <xf numFmtId="0" fontId="82" fillId="3" borderId="73" xfId="0" applyFont="1" applyFill="1" applyBorder="1" applyAlignment="1">
      <alignment horizontal="center" vertical="center" wrapText="1"/>
    </xf>
    <xf numFmtId="0" fontId="82" fillId="3" borderId="75" xfId="0" applyFont="1" applyFill="1" applyBorder="1" applyAlignment="1">
      <alignment horizontal="center" vertical="center"/>
    </xf>
    <xf numFmtId="0" fontId="82" fillId="3" borderId="78" xfId="0" applyFont="1" applyFill="1" applyBorder="1" applyAlignment="1">
      <alignment horizontal="center" vertical="center"/>
    </xf>
    <xf numFmtId="0" fontId="82" fillId="3" borderId="81" xfId="0" applyFont="1" applyFill="1" applyBorder="1" applyAlignment="1">
      <alignment horizontal="distributed" vertical="center" indent="1"/>
    </xf>
    <xf numFmtId="186" fontId="124" fillId="0" borderId="34" xfId="0" applyNumberFormat="1" applyFont="1" applyFill="1" applyBorder="1" applyProtection="1">
      <alignment vertical="center"/>
    </xf>
    <xf numFmtId="186" fontId="124" fillId="0" borderId="35" xfId="0" applyNumberFormat="1" applyFont="1" applyFill="1" applyBorder="1" applyProtection="1">
      <alignment vertical="center"/>
    </xf>
    <xf numFmtId="186" fontId="124" fillId="0" borderId="36" xfId="0" applyNumberFormat="1" applyFont="1" applyFill="1" applyBorder="1" applyProtection="1">
      <alignment vertical="center"/>
    </xf>
    <xf numFmtId="186" fontId="82" fillId="0" borderId="57" xfId="0" applyNumberFormat="1" applyFont="1" applyFill="1" applyBorder="1" applyProtection="1">
      <alignment vertical="center"/>
      <protection locked="0"/>
    </xf>
    <xf numFmtId="186" fontId="82" fillId="0" borderId="56" xfId="0" applyNumberFormat="1" applyFont="1" applyFill="1" applyBorder="1" applyProtection="1">
      <alignment vertical="center"/>
      <protection locked="0"/>
    </xf>
    <xf numFmtId="186" fontId="82" fillId="0" borderId="61" xfId="0" applyNumberFormat="1" applyFont="1" applyFill="1" applyBorder="1" applyProtection="1">
      <alignment vertical="center"/>
      <protection locked="0"/>
    </xf>
    <xf numFmtId="0" fontId="82" fillId="3" borderId="63" xfId="0" applyFont="1" applyFill="1" applyBorder="1" applyAlignment="1">
      <alignment horizontal="distributed" vertical="center" indent="6"/>
    </xf>
    <xf numFmtId="0" fontId="82" fillId="3" borderId="49" xfId="0" applyFont="1" applyFill="1" applyBorder="1" applyAlignment="1">
      <alignment horizontal="distributed" vertical="center" indent="6"/>
    </xf>
    <xf numFmtId="0" fontId="82" fillId="3" borderId="64" xfId="0" applyFont="1" applyFill="1" applyBorder="1" applyAlignment="1">
      <alignment horizontal="distributed" vertical="center" indent="6"/>
    </xf>
    <xf numFmtId="0" fontId="99" fillId="3" borderId="86" xfId="0" applyFont="1" applyFill="1" applyBorder="1" applyAlignment="1">
      <alignment horizontal="center" vertical="center"/>
    </xf>
    <xf numFmtId="0" fontId="99" fillId="3" borderId="6" xfId="0" applyFont="1" applyFill="1" applyBorder="1" applyAlignment="1">
      <alignment horizontal="center" vertical="center"/>
    </xf>
    <xf numFmtId="0" fontId="82" fillId="0" borderId="57" xfId="0" applyFont="1" applyFill="1" applyBorder="1" applyAlignment="1" applyProtection="1">
      <alignment horizontal="center" vertical="center"/>
      <protection locked="0"/>
    </xf>
    <xf numFmtId="0" fontId="82" fillId="0" borderId="58" xfId="0" applyFont="1" applyFill="1" applyBorder="1" applyAlignment="1" applyProtection="1">
      <alignment horizontal="center" vertical="center"/>
      <protection locked="0"/>
    </xf>
    <xf numFmtId="0" fontId="95" fillId="3" borderId="48" xfId="0" applyFont="1" applyFill="1" applyBorder="1" applyAlignment="1">
      <alignment horizontal="center" vertical="center"/>
    </xf>
    <xf numFmtId="0" fontId="95" fillId="3" borderId="49" xfId="0" applyFont="1" applyFill="1" applyBorder="1" applyAlignment="1">
      <alignment horizontal="center" vertical="center"/>
    </xf>
    <xf numFmtId="0" fontId="95" fillId="3" borderId="64" xfId="0" applyFont="1" applyFill="1" applyBorder="1" applyAlignment="1">
      <alignment horizontal="center" vertical="center"/>
    </xf>
    <xf numFmtId="0" fontId="99" fillId="0" borderId="81" xfId="0" applyFont="1" applyBorder="1" applyAlignment="1" applyProtection="1">
      <alignment horizontal="left" vertical="center" indent="1" shrinkToFit="1"/>
      <protection locked="0"/>
    </xf>
    <xf numFmtId="0" fontId="82" fillId="10" borderId="48" xfId="0" applyFont="1" applyFill="1" applyBorder="1" applyAlignment="1">
      <alignment horizontal="left" vertical="center"/>
    </xf>
    <xf numFmtId="0" fontId="82" fillId="10" borderId="49" xfId="0" applyFont="1" applyFill="1" applyBorder="1" applyAlignment="1">
      <alignment horizontal="left" vertical="center"/>
    </xf>
    <xf numFmtId="0" fontId="82" fillId="10" borderId="50" xfId="0" applyFont="1" applyFill="1" applyBorder="1" applyAlignment="1">
      <alignment horizontal="left" vertical="center"/>
    </xf>
    <xf numFmtId="186" fontId="124" fillId="0" borderId="96" xfId="0" applyNumberFormat="1" applyFont="1" applyFill="1" applyBorder="1" applyProtection="1">
      <alignment vertical="center"/>
    </xf>
    <xf numFmtId="186" fontId="124" fillId="0" borderId="94" xfId="0" applyNumberFormat="1" applyFont="1" applyFill="1" applyBorder="1" applyProtection="1">
      <alignment vertical="center"/>
    </xf>
    <xf numFmtId="186" fontId="124" fillId="0" borderId="88" xfId="0" applyNumberFormat="1" applyFont="1" applyFill="1" applyBorder="1" applyProtection="1">
      <alignment vertical="center"/>
    </xf>
    <xf numFmtId="186" fontId="124" fillId="0" borderId="89" xfId="0" applyNumberFormat="1" applyFont="1" applyFill="1" applyBorder="1" applyProtection="1">
      <alignment vertical="center"/>
    </xf>
    <xf numFmtId="186" fontId="82" fillId="0" borderId="81" xfId="0" applyNumberFormat="1" applyFont="1" applyFill="1" applyBorder="1" applyProtection="1">
      <alignment vertical="center"/>
      <protection locked="0"/>
    </xf>
    <xf numFmtId="0" fontId="82" fillId="3" borderId="54" xfId="0" applyFont="1" applyFill="1" applyBorder="1" applyAlignment="1">
      <alignment horizontal="center" vertical="center"/>
    </xf>
    <xf numFmtId="0" fontId="82" fillId="3" borderId="37" xfId="0" applyFont="1" applyFill="1" applyBorder="1" applyAlignment="1">
      <alignment horizontal="center" vertical="center"/>
    </xf>
    <xf numFmtId="0" fontId="82" fillId="3" borderId="41" xfId="0" applyFont="1" applyFill="1" applyBorder="1" applyAlignment="1">
      <alignment horizontal="center" vertical="center"/>
    </xf>
    <xf numFmtId="0" fontId="95" fillId="0" borderId="35" xfId="0" applyFont="1" applyBorder="1">
      <alignment vertical="center"/>
    </xf>
    <xf numFmtId="0" fontId="126" fillId="3" borderId="51" xfId="0" applyFont="1" applyFill="1" applyBorder="1" applyAlignment="1">
      <alignment horizontal="center" vertical="center" wrapText="1"/>
    </xf>
    <xf numFmtId="0" fontId="126" fillId="3" borderId="8" xfId="0" applyFont="1" applyFill="1" applyBorder="1" applyAlignment="1">
      <alignment horizontal="center" vertical="center" wrapText="1"/>
    </xf>
    <xf numFmtId="0" fontId="126" fillId="3" borderId="9" xfId="0" applyFont="1" applyFill="1" applyBorder="1" applyAlignment="1">
      <alignment horizontal="center" vertical="center" wrapText="1"/>
    </xf>
    <xf numFmtId="0" fontId="82" fillId="0" borderId="34" xfId="0" applyFont="1" applyBorder="1" applyAlignment="1" applyProtection="1">
      <alignment horizontal="center" vertical="center"/>
      <protection locked="0"/>
    </xf>
    <xf numFmtId="0" fontId="82" fillId="0" borderId="36" xfId="0" applyFont="1" applyBorder="1" applyAlignment="1" applyProtection="1">
      <alignment horizontal="center" vertical="center"/>
      <protection locked="0"/>
    </xf>
    <xf numFmtId="0" fontId="82" fillId="0" borderId="38" xfId="0" applyFont="1" applyBorder="1" applyAlignment="1" applyProtection="1">
      <alignment horizontal="center" vertical="center"/>
      <protection locked="0"/>
    </xf>
    <xf numFmtId="0" fontId="82" fillId="0" borderId="39" xfId="0" applyFont="1" applyBorder="1" applyAlignment="1" applyProtection="1">
      <alignment horizontal="center" vertical="center"/>
      <protection locked="0"/>
    </xf>
    <xf numFmtId="0" fontId="82" fillId="0" borderId="40" xfId="0" applyFont="1" applyBorder="1" applyAlignment="1" applyProtection="1">
      <alignment horizontal="center" vertical="center"/>
      <protection locked="0"/>
    </xf>
    <xf numFmtId="0" fontId="82" fillId="0" borderId="41" xfId="0" applyFont="1" applyBorder="1" applyAlignment="1" applyProtection="1">
      <alignment horizontal="center" vertical="center"/>
      <protection locked="0"/>
    </xf>
    <xf numFmtId="183" fontId="82" fillId="0" borderId="7" xfId="0" applyNumberFormat="1" applyFont="1" applyBorder="1" applyAlignment="1" applyProtection="1">
      <alignment vertical="center"/>
      <protection locked="0"/>
    </xf>
    <xf numFmtId="183" fontId="82" fillId="0" borderId="8" xfId="0" applyNumberFormat="1" applyFont="1" applyBorder="1" applyAlignment="1" applyProtection="1">
      <alignment vertical="center"/>
      <protection locked="0"/>
    </xf>
    <xf numFmtId="183" fontId="124" fillId="0" borderId="34" xfId="0" applyNumberFormat="1" applyFont="1" applyBorder="1" applyAlignment="1">
      <alignment horizontal="right" indent="1"/>
    </xf>
    <xf numFmtId="183" fontId="124" fillId="0" borderId="35" xfId="0" applyNumberFormat="1" applyFont="1" applyBorder="1" applyAlignment="1">
      <alignment horizontal="right" indent="1"/>
    </xf>
    <xf numFmtId="183" fontId="124" fillId="0" borderId="36" xfId="0" applyNumberFormat="1" applyFont="1" applyBorder="1" applyAlignment="1">
      <alignment horizontal="right" indent="1"/>
    </xf>
    <xf numFmtId="183" fontId="124" fillId="0" borderId="38" xfId="0" applyNumberFormat="1" applyFont="1" applyBorder="1" applyAlignment="1">
      <alignment horizontal="right" indent="1"/>
    </xf>
    <xf numFmtId="183" fontId="124" fillId="0" borderId="0" xfId="0" applyNumberFormat="1" applyFont="1" applyBorder="1" applyAlignment="1">
      <alignment horizontal="right" indent="1"/>
    </xf>
    <xf numFmtId="183" fontId="124" fillId="0" borderId="39" xfId="0" applyNumberFormat="1" applyFont="1" applyBorder="1" applyAlignment="1">
      <alignment horizontal="right" indent="1"/>
    </xf>
    <xf numFmtId="0" fontId="82" fillId="0" borderId="40" xfId="0" applyFont="1" applyBorder="1" applyAlignment="1">
      <alignment horizontal="right" vertical="center"/>
    </xf>
    <xf numFmtId="0" fontId="82" fillId="0" borderId="37" xfId="0" applyFont="1" applyBorder="1" applyAlignment="1">
      <alignment horizontal="right" vertical="center"/>
    </xf>
    <xf numFmtId="0" fontId="82" fillId="0" borderId="41" xfId="0" applyFont="1" applyBorder="1" applyAlignment="1">
      <alignment horizontal="right" vertical="center"/>
    </xf>
    <xf numFmtId="0" fontId="95" fillId="0" borderId="37" xfId="0" applyFont="1" applyBorder="1">
      <alignment vertical="center"/>
    </xf>
    <xf numFmtId="0" fontId="82" fillId="10" borderId="48" xfId="0" applyFont="1" applyFill="1" applyBorder="1" applyAlignment="1" applyProtection="1">
      <alignment horizontal="left" vertical="center"/>
    </xf>
    <xf numFmtId="0" fontId="82" fillId="10" borderId="49" xfId="0" applyFont="1" applyFill="1" applyBorder="1" applyAlignment="1" applyProtection="1">
      <alignment horizontal="left" vertical="center"/>
    </xf>
    <xf numFmtId="0" fontId="82" fillId="10" borderId="50" xfId="0" applyFont="1" applyFill="1" applyBorder="1" applyAlignment="1" applyProtection="1">
      <alignment horizontal="left" vertical="center"/>
    </xf>
    <xf numFmtId="0" fontId="82" fillId="0" borderId="7" xfId="0" applyFont="1" applyBorder="1" applyAlignment="1" applyProtection="1">
      <alignment horizontal="left" vertical="center"/>
    </xf>
    <xf numFmtId="0" fontId="82" fillId="0" borderId="8" xfId="0" applyFont="1" applyBorder="1" applyAlignment="1" applyProtection="1">
      <alignment horizontal="left" vertical="center"/>
    </xf>
    <xf numFmtId="0" fontId="82" fillId="0" borderId="52" xfId="0" applyFont="1" applyBorder="1" applyAlignment="1" applyProtection="1">
      <alignment horizontal="left" vertical="center"/>
    </xf>
    <xf numFmtId="0" fontId="99" fillId="3" borderId="146" xfId="0" applyFont="1" applyFill="1" applyBorder="1" applyAlignment="1">
      <alignment horizontal="center" vertical="center"/>
    </xf>
    <xf numFmtId="0" fontId="99" fillId="3" borderId="75" xfId="0" applyFont="1" applyFill="1" applyBorder="1" applyAlignment="1">
      <alignment horizontal="center" vertical="center"/>
    </xf>
    <xf numFmtId="0" fontId="99" fillId="3" borderId="0" xfId="0" applyFont="1" applyFill="1" applyBorder="1" applyAlignment="1">
      <alignment horizontal="center" vertical="center"/>
    </xf>
    <xf numFmtId="0" fontId="99" fillId="3" borderId="39" xfId="0" applyFont="1" applyFill="1" applyBorder="1" applyAlignment="1">
      <alignment horizontal="center" vertical="center"/>
    </xf>
    <xf numFmtId="0" fontId="99" fillId="3" borderId="37" xfId="0" applyFont="1" applyFill="1" applyBorder="1" applyAlignment="1">
      <alignment horizontal="center" vertical="center"/>
    </xf>
    <xf numFmtId="0" fontId="82" fillId="0" borderId="61" xfId="0" applyFont="1" applyFill="1" applyBorder="1" applyAlignment="1" applyProtection="1">
      <alignment horizontal="center" vertical="center"/>
      <protection locked="0"/>
    </xf>
    <xf numFmtId="0" fontId="82" fillId="10" borderId="63" xfId="0" applyFont="1" applyFill="1" applyBorder="1" applyAlignment="1">
      <alignment horizontal="center" vertical="center"/>
    </xf>
    <xf numFmtId="0" fontId="82" fillId="10" borderId="49" xfId="0" applyFont="1" applyFill="1" applyBorder="1" applyAlignment="1">
      <alignment horizontal="center" vertical="center"/>
    </xf>
    <xf numFmtId="0" fontId="82" fillId="10" borderId="64" xfId="0" applyFont="1" applyFill="1" applyBorder="1" applyAlignment="1">
      <alignment horizontal="center" vertical="center"/>
    </xf>
    <xf numFmtId="0" fontId="82" fillId="0" borderId="63" xfId="0" applyFont="1" applyBorder="1" applyAlignment="1" applyProtection="1">
      <alignment horizontal="center" vertical="center"/>
      <protection locked="0"/>
    </xf>
    <xf numFmtId="0" fontId="82" fillId="0" borderId="64" xfId="0" applyFont="1" applyBorder="1" applyAlignment="1" applyProtection="1">
      <alignment horizontal="center" vertical="center"/>
      <protection locked="0"/>
    </xf>
    <xf numFmtId="0" fontId="82" fillId="0" borderId="63" xfId="0" applyFont="1" applyFill="1" applyBorder="1" applyAlignment="1" applyProtection="1">
      <alignment horizontal="center" vertical="center"/>
      <protection locked="0"/>
    </xf>
    <xf numFmtId="0" fontId="82" fillId="0" borderId="50" xfId="0" applyFont="1" applyFill="1" applyBorder="1" applyAlignment="1" applyProtection="1">
      <alignment horizontal="center" vertical="center"/>
      <protection locked="0"/>
    </xf>
    <xf numFmtId="0" fontId="82" fillId="3" borderId="151" xfId="0" applyFont="1" applyFill="1" applyBorder="1" applyAlignment="1">
      <alignment horizontal="center" vertical="center" wrapText="1"/>
    </xf>
    <xf numFmtId="0" fontId="82" fillId="3" borderId="153" xfId="0" applyFont="1" applyFill="1" applyBorder="1" applyAlignment="1">
      <alignment horizontal="center" vertical="center" wrapText="1"/>
    </xf>
    <xf numFmtId="0" fontId="99" fillId="0" borderId="83" xfId="0" applyFont="1" applyBorder="1" applyAlignment="1" applyProtection="1">
      <alignment horizontal="left" vertical="top" wrapText="1" shrinkToFit="1"/>
      <protection locked="0"/>
    </xf>
    <xf numFmtId="0" fontId="99" fillId="0" borderId="35" xfId="0" applyFont="1" applyBorder="1" applyAlignment="1" applyProtection="1">
      <alignment horizontal="left" vertical="top" wrapText="1" shrinkToFit="1"/>
      <protection locked="0"/>
    </xf>
    <xf numFmtId="0" fontId="99" fillId="0" borderId="85" xfId="0" applyFont="1" applyBorder="1" applyAlignment="1" applyProtection="1">
      <alignment horizontal="left" vertical="top" wrapText="1" shrinkToFit="1"/>
      <protection locked="0"/>
    </xf>
    <xf numFmtId="0" fontId="99" fillId="0" borderId="75" xfId="0" applyFont="1" applyBorder="1" applyAlignment="1" applyProtection="1">
      <alignment horizontal="left" vertical="top" wrapText="1" shrinkToFit="1"/>
      <protection locked="0"/>
    </xf>
    <xf numFmtId="0" fontId="99" fillId="0" borderId="0" xfId="0" applyFont="1" applyAlignment="1" applyProtection="1">
      <alignment horizontal="left" vertical="top" wrapText="1" shrinkToFit="1"/>
      <protection locked="0"/>
    </xf>
    <xf numFmtId="0" fontId="99" fillId="0" borderId="148" xfId="0" applyFont="1" applyBorder="1" applyAlignment="1" applyProtection="1">
      <alignment horizontal="left" vertical="top" wrapText="1" shrinkToFit="1"/>
      <protection locked="0"/>
    </xf>
    <xf numFmtId="0" fontId="99" fillId="0" borderId="78" xfId="0" applyFont="1" applyBorder="1" applyAlignment="1" applyProtection="1">
      <alignment horizontal="left" vertical="top" wrapText="1" shrinkToFit="1"/>
      <protection locked="0"/>
    </xf>
    <xf numFmtId="0" fontId="99" fillId="0" borderId="152" xfId="0" applyFont="1" applyBorder="1" applyAlignment="1" applyProtection="1">
      <alignment horizontal="left" vertical="top" wrapText="1" shrinkToFit="1"/>
      <protection locked="0"/>
    </xf>
    <xf numFmtId="0" fontId="99" fillId="0" borderId="154" xfId="0" applyFont="1" applyBorder="1" applyAlignment="1" applyProtection="1">
      <alignment horizontal="left" vertical="top" wrapText="1" shrinkToFit="1"/>
      <protection locked="0"/>
    </xf>
    <xf numFmtId="0" fontId="99" fillId="3" borderId="86" xfId="0" applyFont="1" applyFill="1" applyBorder="1" applyAlignment="1">
      <alignment horizontal="center" vertical="center" wrapText="1"/>
    </xf>
    <xf numFmtId="0" fontId="99" fillId="3" borderId="143" xfId="0" applyFont="1" applyFill="1" applyBorder="1" applyAlignment="1">
      <alignment horizontal="center" vertical="center" wrapText="1"/>
    </xf>
    <xf numFmtId="0" fontId="99" fillId="3" borderId="6" xfId="0" applyFont="1" applyFill="1" applyBorder="1" applyAlignment="1">
      <alignment horizontal="center" vertical="center" wrapText="1"/>
    </xf>
    <xf numFmtId="0" fontId="99" fillId="3" borderId="82" xfId="0" applyFont="1" applyFill="1" applyBorder="1" applyAlignment="1">
      <alignment horizontal="center" vertical="center" wrapText="1"/>
    </xf>
    <xf numFmtId="0" fontId="82" fillId="9" borderId="83" xfId="0" applyFont="1" applyFill="1" applyBorder="1" applyAlignment="1" applyProtection="1">
      <alignment horizontal="left" vertical="top" wrapText="1"/>
      <protection locked="0"/>
    </xf>
    <xf numFmtId="0" fontId="82" fillId="9" borderId="35" xfId="0" applyFont="1" applyFill="1" applyBorder="1" applyAlignment="1" applyProtection="1">
      <alignment horizontal="left" vertical="top" wrapText="1"/>
      <protection locked="0"/>
    </xf>
    <xf numFmtId="0" fontId="82" fillId="9" borderId="85" xfId="0" applyFont="1" applyFill="1" applyBorder="1" applyAlignment="1" applyProtection="1">
      <alignment horizontal="left" vertical="top" wrapText="1"/>
      <protection locked="0"/>
    </xf>
    <xf numFmtId="0" fontId="82" fillId="9" borderId="75" xfId="0" applyFont="1" applyFill="1" applyBorder="1" applyAlignment="1" applyProtection="1">
      <alignment horizontal="left" vertical="top" wrapText="1"/>
      <protection locked="0"/>
    </xf>
    <xf numFmtId="0" fontId="82" fillId="9" borderId="0" xfId="0" applyFont="1" applyFill="1" applyBorder="1" applyAlignment="1" applyProtection="1">
      <alignment horizontal="left" vertical="top" wrapText="1"/>
      <protection locked="0"/>
    </xf>
    <xf numFmtId="0" fontId="82" fillId="9" borderId="148" xfId="0" applyFont="1" applyFill="1" applyBorder="1" applyAlignment="1" applyProtection="1">
      <alignment horizontal="left" vertical="top" wrapText="1"/>
      <protection locked="0"/>
    </xf>
    <xf numFmtId="0" fontId="82" fillId="9" borderId="78" xfId="0" applyFont="1" applyFill="1" applyBorder="1" applyAlignment="1" applyProtection="1">
      <alignment horizontal="left" vertical="top" wrapText="1"/>
      <protection locked="0"/>
    </xf>
    <xf numFmtId="0" fontId="82" fillId="9" borderId="152" xfId="0" applyFont="1" applyFill="1" applyBorder="1" applyAlignment="1" applyProtection="1">
      <alignment horizontal="left" vertical="top" wrapText="1"/>
      <protection locked="0"/>
    </xf>
    <xf numFmtId="0" fontId="82" fillId="9" borderId="154" xfId="0" applyFont="1" applyFill="1" applyBorder="1" applyAlignment="1" applyProtection="1">
      <alignment horizontal="left" vertical="top" wrapText="1"/>
      <protection locked="0"/>
    </xf>
    <xf numFmtId="0" fontId="82" fillId="0" borderId="73" xfId="0" applyFont="1" applyBorder="1" applyAlignment="1">
      <alignment horizontal="left" vertical="center" wrapText="1"/>
    </xf>
    <xf numFmtId="0" fontId="82" fillId="0" borderId="146" xfId="0" applyFont="1" applyBorder="1" applyAlignment="1">
      <alignment horizontal="left" vertical="center" wrapText="1"/>
    </xf>
    <xf numFmtId="0" fontId="82" fillId="0" borderId="78" xfId="0" applyFont="1" applyBorder="1" applyAlignment="1">
      <alignment horizontal="left" vertical="center" wrapText="1"/>
    </xf>
    <xf numFmtId="0" fontId="82" fillId="0" borderId="152" xfId="0" applyFont="1" applyBorder="1" applyAlignment="1">
      <alignment horizontal="left" vertical="center" wrapText="1"/>
    </xf>
    <xf numFmtId="0" fontId="82" fillId="0" borderId="74" xfId="0" applyFont="1" applyBorder="1" applyAlignment="1" applyProtection="1">
      <alignment horizontal="center" vertical="center"/>
      <protection locked="0"/>
    </xf>
    <xf numFmtId="0" fontId="82" fillId="0" borderId="79" xfId="0" applyFont="1" applyBorder="1" applyAlignment="1" applyProtection="1">
      <alignment horizontal="center" vertical="center"/>
      <protection locked="0"/>
    </xf>
    <xf numFmtId="0" fontId="82" fillId="0" borderId="84" xfId="0" applyFont="1" applyBorder="1" applyAlignment="1" applyProtection="1">
      <alignment horizontal="center" vertical="center"/>
      <protection locked="0"/>
    </xf>
    <xf numFmtId="0" fontId="82" fillId="0" borderId="83" xfId="0" applyFont="1" applyBorder="1" applyAlignment="1">
      <alignment horizontal="left" vertical="center" wrapText="1"/>
    </xf>
    <xf numFmtId="0" fontId="82" fillId="0" borderId="35" xfId="0" applyFont="1" applyBorder="1" applyAlignment="1">
      <alignment horizontal="left" vertical="center" wrapText="1"/>
    </xf>
    <xf numFmtId="0" fontId="82" fillId="3" borderId="77" xfId="0" applyFont="1" applyFill="1" applyBorder="1" applyAlignment="1">
      <alignment horizontal="center" vertical="center"/>
    </xf>
    <xf numFmtId="0" fontId="82" fillId="3" borderId="80" xfId="0" applyFont="1" applyFill="1" applyBorder="1" applyAlignment="1">
      <alignment horizontal="center" vertical="center"/>
    </xf>
    <xf numFmtId="0" fontId="124" fillId="0" borderId="0" xfId="0" applyFont="1" applyFill="1" applyBorder="1" applyProtection="1">
      <alignment vertical="center"/>
    </xf>
    <xf numFmtId="0" fontId="82" fillId="0" borderId="151" xfId="0" applyFont="1" applyBorder="1" applyAlignment="1">
      <alignment horizontal="right" vertical="center"/>
    </xf>
    <xf numFmtId="0" fontId="82" fillId="0" borderId="154" xfId="0" applyFont="1" applyBorder="1" applyAlignment="1">
      <alignment horizontal="right" vertical="center"/>
    </xf>
    <xf numFmtId="0" fontId="82" fillId="0" borderId="152" xfId="0" applyFont="1" applyBorder="1" applyAlignment="1">
      <alignment horizontal="right" vertical="center"/>
    </xf>
    <xf numFmtId="0" fontId="82" fillId="0" borderId="153" xfId="0" applyFont="1" applyBorder="1" applyAlignment="1">
      <alignment horizontal="right" vertical="center"/>
    </xf>
    <xf numFmtId="185" fontId="82" fillId="0" borderId="34" xfId="0" applyNumberFormat="1" applyFont="1" applyBorder="1" applyAlignment="1" applyProtection="1">
      <alignment horizontal="center" shrinkToFit="1"/>
      <protection locked="0"/>
    </xf>
    <xf numFmtId="185" fontId="82" fillId="0" borderId="35" xfId="0" applyNumberFormat="1" applyFont="1" applyBorder="1" applyAlignment="1" applyProtection="1">
      <alignment horizontal="center" shrinkToFit="1"/>
      <protection locked="0"/>
    </xf>
    <xf numFmtId="185" fontId="82" fillId="0" borderId="36" xfId="0" applyNumberFormat="1" applyFont="1" applyBorder="1" applyAlignment="1" applyProtection="1">
      <alignment horizontal="center" shrinkToFit="1"/>
      <protection locked="0"/>
    </xf>
    <xf numFmtId="185" fontId="82" fillId="0" borderId="38" xfId="0" applyNumberFormat="1" applyFont="1" applyBorder="1" applyAlignment="1" applyProtection="1">
      <alignment horizontal="center" shrinkToFit="1"/>
      <protection locked="0"/>
    </xf>
    <xf numFmtId="185" fontId="82" fillId="0" borderId="0" xfId="0" applyNumberFormat="1" applyFont="1" applyBorder="1" applyAlignment="1" applyProtection="1">
      <alignment horizontal="center" shrinkToFit="1"/>
      <protection locked="0"/>
    </xf>
    <xf numFmtId="185" fontId="82" fillId="0" borderId="39" xfId="0" applyNumberFormat="1" applyFont="1" applyBorder="1" applyAlignment="1" applyProtection="1">
      <alignment horizontal="center" shrinkToFit="1"/>
      <protection locked="0"/>
    </xf>
    <xf numFmtId="40" fontId="124" fillId="0" borderId="34" xfId="1" applyNumberFormat="1" applyFont="1" applyBorder="1" applyAlignment="1">
      <alignment horizontal="right" indent="1"/>
    </xf>
    <xf numFmtId="40" fontId="124" fillId="0" borderId="85" xfId="1" applyNumberFormat="1" applyFont="1" applyBorder="1" applyAlignment="1">
      <alignment horizontal="right" indent="1"/>
    </xf>
    <xf numFmtId="40" fontId="124" fillId="0" borderId="38" xfId="1" applyNumberFormat="1" applyFont="1" applyBorder="1" applyAlignment="1">
      <alignment horizontal="right" indent="1"/>
    </xf>
    <xf numFmtId="40" fontId="124" fillId="0" borderId="148" xfId="1" applyNumberFormat="1" applyFont="1" applyBorder="1" applyAlignment="1">
      <alignment horizontal="right" indent="1"/>
    </xf>
    <xf numFmtId="40" fontId="82" fillId="0" borderId="57" xfId="1" applyNumberFormat="1" applyFont="1" applyFill="1" applyBorder="1" applyAlignment="1" applyProtection="1">
      <alignment horizontal="right" vertical="center" shrinkToFit="1"/>
      <protection locked="0"/>
    </xf>
    <xf numFmtId="40" fontId="82" fillId="0" borderId="56" xfId="1" applyNumberFormat="1" applyFont="1" applyFill="1" applyBorder="1" applyAlignment="1" applyProtection="1">
      <alignment horizontal="right" vertical="center" shrinkToFit="1"/>
      <protection locked="0"/>
    </xf>
    <xf numFmtId="0" fontId="82" fillId="3" borderId="150" xfId="0" applyFont="1" applyFill="1" applyBorder="1" applyAlignment="1">
      <alignment horizontal="center" vertical="center"/>
    </xf>
    <xf numFmtId="0" fontId="82" fillId="3" borderId="61" xfId="0" applyFont="1" applyFill="1" applyBorder="1" applyAlignment="1">
      <alignment horizontal="center" vertical="center"/>
    </xf>
    <xf numFmtId="0" fontId="82" fillId="7" borderId="62" xfId="0" applyFont="1" applyFill="1" applyBorder="1" applyAlignment="1">
      <alignment horizontal="distributed" vertical="center" indent="3"/>
    </xf>
    <xf numFmtId="0" fontId="82" fillId="7" borderId="53" xfId="0" applyFont="1" applyFill="1" applyBorder="1" applyAlignment="1">
      <alignment horizontal="distributed" vertical="center" indent="3"/>
    </xf>
    <xf numFmtId="0" fontId="82" fillId="7" borderId="65" xfId="0" applyFont="1" applyFill="1" applyBorder="1" applyAlignment="1">
      <alignment horizontal="distributed" vertical="center" indent="3"/>
    </xf>
    <xf numFmtId="0" fontId="178" fillId="3" borderId="51" xfId="0" applyFont="1" applyFill="1" applyBorder="1" applyAlignment="1" applyProtection="1">
      <alignment horizontal="center" vertical="center"/>
    </xf>
    <xf numFmtId="0" fontId="178" fillId="3" borderId="9" xfId="0" applyFont="1" applyFill="1" applyBorder="1" applyAlignment="1" applyProtection="1">
      <alignment horizontal="center" vertical="center"/>
    </xf>
    <xf numFmtId="0" fontId="82" fillId="3" borderId="6" xfId="0" applyFont="1" applyFill="1" applyBorder="1" applyAlignment="1" applyProtection="1">
      <alignment horizontal="center" vertical="center" wrapText="1"/>
    </xf>
    <xf numFmtId="0" fontId="82" fillId="19" borderId="7" xfId="0" applyFont="1" applyFill="1" applyBorder="1" applyAlignment="1" applyProtection="1">
      <alignment horizontal="center" vertical="center"/>
      <protection locked="0"/>
    </xf>
    <xf numFmtId="0" fontId="82" fillId="19" borderId="9" xfId="0" applyFont="1" applyFill="1" applyBorder="1" applyAlignment="1" applyProtection="1">
      <alignment horizontal="center" vertical="center"/>
      <protection locked="0"/>
    </xf>
    <xf numFmtId="0" fontId="95" fillId="3" borderId="6" xfId="0" applyFont="1" applyFill="1" applyBorder="1" applyAlignment="1" applyProtection="1">
      <alignment horizontal="center" vertical="center"/>
    </xf>
    <xf numFmtId="0" fontId="82" fillId="3" borderId="158" xfId="0" applyFont="1" applyFill="1" applyBorder="1" applyAlignment="1">
      <alignment horizontal="distributed" vertical="center" indent="2"/>
    </xf>
    <xf numFmtId="0" fontId="82" fillId="3" borderId="146" xfId="0" applyFont="1" applyFill="1" applyBorder="1" applyAlignment="1">
      <alignment horizontal="distributed" vertical="center" indent="2"/>
    </xf>
    <xf numFmtId="0" fontId="82" fillId="3" borderId="156" xfId="0" applyFont="1" applyFill="1" applyBorder="1" applyAlignment="1">
      <alignment horizontal="distributed" vertical="center" indent="2"/>
    </xf>
    <xf numFmtId="0" fontId="82" fillId="3" borderId="40" xfId="0" applyFont="1" applyFill="1" applyBorder="1" applyAlignment="1">
      <alignment horizontal="distributed" vertical="center" indent="2"/>
    </xf>
    <xf numFmtId="0" fontId="82" fillId="3" borderId="37" xfId="0" applyFont="1" applyFill="1" applyBorder="1" applyAlignment="1">
      <alignment horizontal="distributed" vertical="center" indent="2"/>
    </xf>
    <xf numFmtId="0" fontId="82" fillId="3" borderId="41" xfId="0" applyFont="1" applyFill="1" applyBorder="1" applyAlignment="1">
      <alignment horizontal="distributed" vertical="center" indent="2"/>
    </xf>
    <xf numFmtId="0" fontId="59" fillId="0" borderId="8" xfId="0" applyFont="1" applyBorder="1" applyAlignment="1">
      <alignment horizontal="left" vertical="center" indent="1" shrinkToFit="1"/>
    </xf>
    <xf numFmtId="0" fontId="59" fillId="0" borderId="9" xfId="0" applyFont="1" applyBorder="1" applyAlignment="1">
      <alignment horizontal="left" vertical="center" indent="1" shrinkToFit="1"/>
    </xf>
    <xf numFmtId="0" fontId="50" fillId="3" borderId="7" xfId="5" applyFont="1" applyFill="1" applyBorder="1" applyAlignment="1">
      <alignment horizontal="center" vertical="center" wrapText="1"/>
    </xf>
    <xf numFmtId="0" fontId="50" fillId="3" borderId="8" xfId="5" applyFont="1" applyFill="1" applyBorder="1" applyAlignment="1">
      <alignment horizontal="center" vertical="center" wrapText="1"/>
    </xf>
    <xf numFmtId="0" fontId="50" fillId="3" borderId="9" xfId="5" applyFont="1" applyFill="1" applyBorder="1" applyAlignment="1">
      <alignment horizontal="center" vertical="center" wrapText="1"/>
    </xf>
    <xf numFmtId="0" fontId="77" fillId="0" borderId="0" xfId="5" applyFont="1" applyFill="1" applyAlignment="1">
      <alignment vertical="center" wrapText="1"/>
    </xf>
    <xf numFmtId="0" fontId="70" fillId="0" borderId="6" xfId="1254" applyFont="1" applyBorder="1" applyAlignment="1">
      <alignment horizontal="center" vertical="center" wrapText="1"/>
    </xf>
    <xf numFmtId="0" fontId="70" fillId="18" borderId="122" xfId="5" applyFont="1" applyFill="1" applyBorder="1" applyAlignment="1" applyProtection="1">
      <alignment horizontal="center" vertical="center" wrapText="1"/>
    </xf>
    <xf numFmtId="0" fontId="70" fillId="18" borderId="166" xfId="5" applyFont="1" applyFill="1" applyBorder="1" applyAlignment="1" applyProtection="1">
      <alignment horizontal="center" vertical="center" wrapText="1"/>
    </xf>
    <xf numFmtId="0" fontId="70" fillId="18" borderId="171" xfId="5" applyFont="1" applyFill="1" applyBorder="1" applyAlignment="1" applyProtection="1">
      <alignment horizontal="center" vertical="center" wrapText="1"/>
    </xf>
    <xf numFmtId="0" fontId="70" fillId="18" borderId="125" xfId="5" applyFont="1" applyFill="1" applyBorder="1" applyAlignment="1" applyProtection="1">
      <alignment horizontal="center" vertical="center" wrapText="1"/>
    </xf>
    <xf numFmtId="0" fontId="70" fillId="18" borderId="126" xfId="5" applyFont="1" applyFill="1" applyBorder="1" applyAlignment="1" applyProtection="1">
      <alignment horizontal="center" vertical="center" wrapText="1"/>
    </xf>
    <xf numFmtId="0" fontId="70" fillId="18" borderId="127" xfId="5" applyFont="1" applyFill="1" applyBorder="1" applyAlignment="1" applyProtection="1">
      <alignment horizontal="center" vertical="center" wrapText="1"/>
    </xf>
    <xf numFmtId="0" fontId="70" fillId="18" borderId="128" xfId="5" applyFont="1" applyFill="1" applyBorder="1" applyAlignment="1" applyProtection="1">
      <alignment horizontal="center" vertical="center" wrapText="1"/>
    </xf>
    <xf numFmtId="0" fontId="70" fillId="18" borderId="131" xfId="5" applyFont="1" applyFill="1" applyBorder="1" applyAlignment="1" applyProtection="1">
      <alignment horizontal="center" vertical="center" wrapText="1"/>
    </xf>
    <xf numFmtId="0" fontId="70" fillId="18" borderId="7" xfId="5" applyFont="1" applyFill="1" applyBorder="1" applyAlignment="1" applyProtection="1">
      <alignment horizontal="center" vertical="center" wrapText="1"/>
    </xf>
    <xf numFmtId="0" fontId="70" fillId="18" borderId="119" xfId="5" applyFont="1" applyFill="1" applyBorder="1" applyAlignment="1" applyProtection="1">
      <alignment horizontal="center" vertical="center" wrapText="1"/>
    </xf>
    <xf numFmtId="0" fontId="70" fillId="18" borderId="120" xfId="5" applyFont="1" applyFill="1" applyBorder="1" applyAlignment="1" applyProtection="1">
      <alignment horizontal="center" vertical="center" wrapText="1"/>
    </xf>
    <xf numFmtId="0" fontId="70" fillId="18" borderId="6" xfId="5" applyFont="1" applyFill="1" applyBorder="1" applyAlignment="1" applyProtection="1">
      <alignment horizontal="center" vertical="center" wrapText="1"/>
    </xf>
    <xf numFmtId="189" fontId="70" fillId="18" borderId="6" xfId="5" applyNumberFormat="1" applyFont="1" applyFill="1" applyBorder="1" applyAlignment="1" applyProtection="1">
      <alignment horizontal="center" vertical="center" textRotation="255" shrinkToFit="1"/>
    </xf>
    <xf numFmtId="189" fontId="70" fillId="18" borderId="128" xfId="5" applyNumberFormat="1" applyFont="1" applyFill="1" applyBorder="1" applyAlignment="1" applyProtection="1">
      <alignment horizontal="center" vertical="center" textRotation="255" shrinkToFit="1"/>
    </xf>
    <xf numFmtId="189" fontId="70" fillId="18" borderId="7" xfId="5" applyNumberFormat="1" applyFont="1" applyFill="1" applyBorder="1" applyAlignment="1" applyProtection="1">
      <alignment horizontal="center" vertical="center" textRotation="255" shrinkToFit="1"/>
    </xf>
    <xf numFmtId="195" fontId="70" fillId="18" borderId="119" xfId="5" applyNumberFormat="1" applyFont="1" applyFill="1" applyBorder="1" applyAlignment="1" applyProtection="1">
      <alignment horizontal="center" vertical="center" wrapText="1"/>
    </xf>
    <xf numFmtId="195" fontId="70" fillId="18" borderId="120" xfId="5" applyNumberFormat="1" applyFont="1" applyFill="1" applyBorder="1" applyAlignment="1" applyProtection="1">
      <alignment horizontal="center" vertical="center" wrapText="1"/>
    </xf>
    <xf numFmtId="0" fontId="70" fillId="18" borderId="123" xfId="5" applyFont="1" applyFill="1" applyBorder="1" applyAlignment="1" applyProtection="1">
      <alignment horizontal="center" vertical="center" wrapText="1"/>
    </xf>
    <xf numFmtId="0" fontId="150" fillId="18" borderId="169" xfId="5" applyFont="1" applyFill="1" applyBorder="1" applyAlignment="1" applyProtection="1">
      <alignment horizontal="center" vertical="center" wrapText="1"/>
    </xf>
    <xf numFmtId="0" fontId="150" fillId="18" borderId="146" xfId="5" applyFont="1" applyFill="1" applyBorder="1" applyAlignment="1" applyProtection="1">
      <alignment horizontal="center" vertical="center" wrapText="1"/>
    </xf>
    <xf numFmtId="0" fontId="150" fillId="18" borderId="170" xfId="5" applyFont="1" applyFill="1" applyBorder="1" applyAlignment="1" applyProtection="1">
      <alignment horizontal="center" vertical="center" wrapText="1"/>
    </xf>
    <xf numFmtId="0" fontId="150" fillId="18" borderId="167" xfId="5" applyFont="1" applyFill="1" applyBorder="1" applyAlignment="1" applyProtection="1">
      <alignment horizontal="center" vertical="center" wrapText="1"/>
    </xf>
    <xf numFmtId="0" fontId="150" fillId="18" borderId="37" xfId="5" applyFont="1" applyFill="1" applyBorder="1" applyAlignment="1" applyProtection="1">
      <alignment horizontal="center" vertical="center" wrapText="1"/>
    </xf>
    <xf numFmtId="0" fontId="150" fillId="18" borderId="168" xfId="5" applyFont="1" applyFill="1" applyBorder="1" applyAlignment="1" applyProtection="1">
      <alignment horizontal="center" vertical="center" wrapText="1"/>
    </xf>
    <xf numFmtId="0" fontId="150" fillId="18" borderId="42" xfId="5" applyFont="1" applyFill="1" applyBorder="1" applyAlignment="1" applyProtection="1">
      <alignment horizontal="center" vertical="center" wrapText="1"/>
    </xf>
    <xf numFmtId="0" fontId="150" fillId="18" borderId="43" xfId="5" applyFont="1" applyFill="1" applyBorder="1" applyAlignment="1" applyProtection="1">
      <alignment horizontal="center" vertical="center" wrapText="1"/>
    </xf>
    <xf numFmtId="189" fontId="150" fillId="18" borderId="128" xfId="5" applyNumberFormat="1" applyFont="1" applyFill="1" applyBorder="1" applyAlignment="1" applyProtection="1">
      <alignment horizontal="center" vertical="center" textRotation="255" shrinkToFit="1"/>
    </xf>
    <xf numFmtId="0" fontId="150" fillId="18" borderId="9" xfId="5" applyFont="1" applyFill="1" applyBorder="1" applyAlignment="1" applyProtection="1">
      <alignment horizontal="center" vertical="center" wrapText="1"/>
    </xf>
    <xf numFmtId="0" fontId="150" fillId="18" borderId="127" xfId="5" applyFont="1" applyFill="1" applyBorder="1" applyAlignment="1" applyProtection="1">
      <alignment horizontal="center" vertical="center" wrapText="1"/>
    </xf>
    <xf numFmtId="38" fontId="70" fillId="18" borderId="123" xfId="1" applyFont="1" applyFill="1" applyBorder="1" applyAlignment="1" applyProtection="1">
      <alignment horizontal="center" vertical="center" wrapText="1"/>
    </xf>
    <xf numFmtId="0" fontId="150" fillId="18" borderId="172" xfId="5" applyFont="1" applyFill="1" applyBorder="1" applyAlignment="1" applyProtection="1">
      <alignment horizontal="center" vertical="center" wrapText="1"/>
    </xf>
    <xf numFmtId="0" fontId="150" fillId="18" borderId="173" xfId="5" applyFont="1" applyFill="1" applyBorder="1" applyAlignment="1" applyProtection="1">
      <alignment horizontal="center" vertical="center" wrapText="1"/>
    </xf>
    <xf numFmtId="0" fontId="189" fillId="0" borderId="7" xfId="5" applyFont="1" applyBorder="1" applyAlignment="1">
      <alignment horizontal="left" vertical="center" wrapText="1" indent="1" shrinkToFit="1"/>
    </xf>
    <xf numFmtId="0" fontId="189" fillId="0" borderId="8" xfId="5" applyFont="1" applyBorder="1" applyAlignment="1">
      <alignment horizontal="left" vertical="center" wrapText="1" indent="1" shrinkToFit="1"/>
    </xf>
    <xf numFmtId="0" fontId="79" fillId="0" borderId="8" xfId="5" applyFont="1" applyBorder="1" applyAlignment="1">
      <alignment vertical="center" shrinkToFit="1"/>
    </xf>
    <xf numFmtId="0" fontId="79" fillId="0" borderId="9" xfId="5" applyFont="1" applyBorder="1" applyAlignment="1">
      <alignment vertical="center" shrinkToFit="1"/>
    </xf>
    <xf numFmtId="0" fontId="70" fillId="18" borderId="129" xfId="5" applyFont="1" applyFill="1" applyBorder="1" applyAlignment="1" applyProtection="1">
      <alignment horizontal="center" vertical="center" wrapText="1"/>
    </xf>
    <xf numFmtId="38" fontId="70" fillId="18" borderId="6" xfId="4" applyFont="1" applyFill="1" applyBorder="1" applyAlignment="1" applyProtection="1">
      <alignment horizontal="center" vertical="center" wrapText="1"/>
    </xf>
    <xf numFmtId="0" fontId="70" fillId="18" borderId="172" xfId="5" applyFont="1" applyFill="1" applyBorder="1" applyAlignment="1" applyProtection="1">
      <alignment horizontal="center" vertical="center" wrapText="1" shrinkToFit="1"/>
    </xf>
    <xf numFmtId="0" fontId="70" fillId="18" borderId="173" xfId="5" applyFont="1" applyFill="1" applyBorder="1" applyAlignment="1" applyProtection="1">
      <alignment horizontal="center" vertical="center" wrapText="1" shrinkToFit="1"/>
    </xf>
    <xf numFmtId="0" fontId="70" fillId="18" borderId="167" xfId="5" applyFont="1" applyFill="1" applyBorder="1" applyAlignment="1" applyProtection="1">
      <alignment horizontal="center" vertical="center" wrapText="1" shrinkToFit="1"/>
    </xf>
    <xf numFmtId="0" fontId="70" fillId="18" borderId="168" xfId="5" applyFont="1" applyFill="1" applyBorder="1" applyAlignment="1" applyProtection="1">
      <alignment horizontal="center" vertical="center" wrapText="1" shrinkToFit="1"/>
    </xf>
    <xf numFmtId="0" fontId="70" fillId="18" borderId="172" xfId="5" applyFont="1" applyFill="1" applyBorder="1" applyAlignment="1" applyProtection="1">
      <alignment horizontal="center" vertical="center" wrapText="1"/>
    </xf>
    <xf numFmtId="0" fontId="70" fillId="18" borderId="173" xfId="5" applyFont="1" applyFill="1" applyBorder="1" applyAlignment="1" applyProtection="1">
      <alignment horizontal="center" vertical="center" wrapText="1"/>
    </xf>
    <xf numFmtId="0" fontId="70" fillId="18" borderId="167" xfId="5" applyFont="1" applyFill="1" applyBorder="1" applyAlignment="1" applyProtection="1">
      <alignment horizontal="center" vertical="center" wrapText="1"/>
    </xf>
    <xf numFmtId="0" fontId="70" fillId="18" borderId="168" xfId="5" applyFont="1" applyFill="1" applyBorder="1" applyAlignment="1" applyProtection="1">
      <alignment horizontal="center" vertical="center" wrapText="1"/>
    </xf>
    <xf numFmtId="38" fontId="39" fillId="23" borderId="101" xfId="1" applyFont="1" applyFill="1" applyBorder="1" applyAlignment="1">
      <alignment horizontal="left" vertical="center" wrapText="1"/>
    </xf>
    <xf numFmtId="38" fontId="39" fillId="23" borderId="59" xfId="1" applyFont="1" applyFill="1" applyBorder="1" applyAlignment="1">
      <alignment horizontal="left" vertical="center" wrapText="1"/>
    </xf>
    <xf numFmtId="38" fontId="39" fillId="23" borderId="60" xfId="1" applyFont="1" applyFill="1" applyBorder="1" applyAlignment="1">
      <alignment horizontal="left" vertical="center" wrapText="1"/>
    </xf>
    <xf numFmtId="38" fontId="39" fillId="3" borderId="101" xfId="1" applyFont="1" applyFill="1" applyBorder="1" applyAlignment="1">
      <alignment horizontal="left" vertical="center" wrapText="1"/>
    </xf>
    <xf numFmtId="38" fontId="39" fillId="3" borderId="59" xfId="1" applyFont="1" applyFill="1" applyBorder="1" applyAlignment="1">
      <alignment horizontal="left" vertical="center" wrapText="1"/>
    </xf>
    <xf numFmtId="38" fontId="39" fillId="3" borderId="60" xfId="1" applyFont="1" applyFill="1" applyBorder="1" applyAlignment="1">
      <alignment horizontal="left" vertical="center" wrapText="1"/>
    </xf>
    <xf numFmtId="38" fontId="200" fillId="0" borderId="0" xfId="1" applyFont="1" applyBorder="1" applyAlignment="1">
      <alignment horizontal="left" vertical="center" wrapText="1" shrinkToFit="1"/>
    </xf>
    <xf numFmtId="38" fontId="43" fillId="0" borderId="0" xfId="1" applyFont="1" applyAlignment="1">
      <alignment vertical="center"/>
    </xf>
    <xf numFmtId="38" fontId="54" fillId="0" borderId="0" xfId="1" applyFont="1" applyAlignment="1">
      <alignment vertical="center"/>
    </xf>
    <xf numFmtId="38" fontId="71" fillId="0" borderId="0" xfId="1" applyFont="1" applyAlignment="1">
      <alignment vertical="center"/>
    </xf>
    <xf numFmtId="38" fontId="59" fillId="0" borderId="7" xfId="1" applyFont="1" applyBorder="1" applyAlignment="1">
      <alignment horizontal="left" vertical="center" shrinkToFit="1"/>
    </xf>
    <xf numFmtId="38" fontId="59" fillId="0" borderId="8" xfId="1" applyFont="1" applyBorder="1" applyAlignment="1">
      <alignment horizontal="left" vertical="center" shrinkToFit="1"/>
    </xf>
    <xf numFmtId="0" fontId="92" fillId="0" borderId="45" xfId="0" applyFont="1" applyBorder="1" applyAlignment="1">
      <alignment vertical="center"/>
    </xf>
    <xf numFmtId="0" fontId="92" fillId="0" borderId="46" xfId="0" applyFont="1" applyBorder="1" applyAlignment="1">
      <alignment vertical="center"/>
    </xf>
    <xf numFmtId="0" fontId="92" fillId="0" borderId="47" xfId="0" applyFont="1" applyBorder="1" applyAlignment="1">
      <alignment vertical="center"/>
    </xf>
    <xf numFmtId="0" fontId="92" fillId="10" borderId="140" xfId="0" applyFont="1" applyFill="1" applyBorder="1" applyAlignment="1">
      <alignment horizontal="right" vertical="center"/>
    </xf>
    <xf numFmtId="0" fontId="92" fillId="10" borderId="141" xfId="0" applyFont="1" applyFill="1" applyBorder="1" applyAlignment="1">
      <alignment horizontal="right" vertical="center"/>
    </xf>
    <xf numFmtId="0" fontId="92" fillId="0" borderId="42" xfId="0" applyFont="1" applyBorder="1" applyAlignment="1" applyProtection="1">
      <alignment horizontal="center" vertical="center" textRotation="255"/>
    </xf>
    <xf numFmtId="0" fontId="92" fillId="0" borderId="44" xfId="0" applyFont="1" applyBorder="1" applyAlignment="1" applyProtection="1">
      <alignment horizontal="center" vertical="center" textRotation="255"/>
    </xf>
    <xf numFmtId="0" fontId="92" fillId="0" borderId="99" xfId="0" applyFont="1" applyBorder="1" applyAlignment="1" applyProtection="1">
      <alignment horizontal="center" vertical="center" textRotation="255"/>
    </xf>
    <xf numFmtId="0" fontId="92" fillId="7" borderId="42" xfId="0" applyFont="1" applyFill="1" applyBorder="1" applyAlignment="1" applyProtection="1">
      <alignment horizontal="center" vertical="center" textRotation="255"/>
    </xf>
    <xf numFmtId="0" fontId="92" fillId="7" borderId="44" xfId="0" applyFont="1" applyFill="1" applyBorder="1" applyAlignment="1" applyProtection="1">
      <alignment horizontal="center" vertical="center" textRotation="255"/>
    </xf>
    <xf numFmtId="0" fontId="92" fillId="7" borderId="43" xfId="0" applyFont="1" applyFill="1" applyBorder="1" applyAlignment="1" applyProtection="1">
      <alignment horizontal="center" vertical="center" textRotation="255"/>
    </xf>
    <xf numFmtId="0" fontId="92" fillId="0" borderId="25" xfId="0" applyFont="1" applyBorder="1" applyAlignment="1">
      <alignment vertical="center"/>
    </xf>
    <xf numFmtId="0" fontId="92" fillId="0" borderId="26" xfId="0" applyFont="1" applyBorder="1" applyAlignment="1">
      <alignment vertical="center"/>
    </xf>
    <xf numFmtId="0" fontId="92" fillId="0" borderId="27" xfId="0" applyFont="1" applyBorder="1" applyAlignment="1">
      <alignment vertical="center"/>
    </xf>
    <xf numFmtId="0" fontId="92" fillId="0" borderId="31" xfId="0" applyFont="1" applyBorder="1" applyAlignment="1">
      <alignment vertical="center"/>
    </xf>
    <xf numFmtId="0" fontId="92" fillId="0" borderId="32" xfId="0" applyFont="1" applyBorder="1" applyAlignment="1">
      <alignment vertical="center"/>
    </xf>
    <xf numFmtId="0" fontId="92" fillId="0" borderId="33" xfId="0" applyFont="1" applyBorder="1" applyAlignment="1">
      <alignment vertical="center"/>
    </xf>
    <xf numFmtId="0" fontId="92" fillId="10" borderId="100" xfId="0" applyFont="1" applyFill="1" applyBorder="1" applyAlignment="1" applyProtection="1">
      <alignment horizontal="right" vertical="center"/>
    </xf>
    <xf numFmtId="0" fontId="92" fillId="10" borderId="66" xfId="0" applyFont="1" applyFill="1" applyBorder="1" applyAlignment="1" applyProtection="1">
      <alignment horizontal="right" vertical="center"/>
    </xf>
    <xf numFmtId="0" fontId="77" fillId="0" borderId="0" xfId="0" applyFont="1" applyProtection="1">
      <alignment vertical="center"/>
    </xf>
    <xf numFmtId="0" fontId="50" fillId="3" borderId="7" xfId="0" applyFont="1" applyFill="1" applyBorder="1" applyAlignment="1" applyProtection="1">
      <alignment horizontal="center" vertical="center"/>
    </xf>
    <xf numFmtId="0" fontId="50" fillId="3" borderId="8" xfId="0" applyFont="1" applyFill="1" applyBorder="1" applyAlignment="1" applyProtection="1">
      <alignment horizontal="center" vertical="center"/>
    </xf>
    <xf numFmtId="0" fontId="50" fillId="3" borderId="9" xfId="0" applyFont="1" applyFill="1" applyBorder="1" applyAlignment="1" applyProtection="1">
      <alignment horizontal="center" vertical="center"/>
    </xf>
    <xf numFmtId="192" fontId="153" fillId="0" borderId="7" xfId="0" applyNumberFormat="1" applyFont="1" applyBorder="1" applyAlignment="1" applyProtection="1">
      <alignment horizontal="center" vertical="center"/>
    </xf>
    <xf numFmtId="192" fontId="153" fillId="0" borderId="9" xfId="0" applyNumberFormat="1" applyFont="1" applyBorder="1" applyAlignment="1" applyProtection="1">
      <alignment horizontal="center" vertical="center"/>
    </xf>
    <xf numFmtId="0" fontId="50" fillId="0" borderId="7" xfId="0" applyFont="1" applyBorder="1" applyAlignment="1" applyProtection="1">
      <alignment horizontal="left" vertical="center" indent="1" shrinkToFit="1"/>
    </xf>
    <xf numFmtId="0" fontId="50" fillId="0" borderId="8" xfId="0" applyFont="1" applyBorder="1" applyAlignment="1" applyProtection="1">
      <alignment horizontal="left" vertical="center" indent="1" shrinkToFit="1"/>
    </xf>
    <xf numFmtId="0" fontId="92" fillId="0" borderId="42" xfId="0" applyFont="1" applyFill="1" applyBorder="1" applyAlignment="1" applyProtection="1">
      <alignment vertical="center" wrapText="1"/>
    </xf>
    <xf numFmtId="0" fontId="92" fillId="0" borderId="44" xfId="0" applyFont="1" applyFill="1" applyBorder="1" applyAlignment="1" applyProtection="1">
      <alignment vertical="center" wrapText="1"/>
    </xf>
    <xf numFmtId="0" fontId="92" fillId="0" borderId="99" xfId="0" applyFont="1" applyFill="1" applyBorder="1" applyAlignment="1" applyProtection="1">
      <alignment vertical="center" wrapText="1"/>
    </xf>
    <xf numFmtId="0" fontId="88" fillId="0" borderId="42" xfId="0" applyFont="1" applyBorder="1" applyAlignment="1">
      <alignment horizontal="center" vertical="center" textRotation="255"/>
    </xf>
    <xf numFmtId="0" fontId="88" fillId="0" borderId="44" xfId="0" applyFont="1" applyBorder="1" applyAlignment="1">
      <alignment horizontal="center" vertical="center" textRotation="255"/>
    </xf>
    <xf numFmtId="0" fontId="92" fillId="0" borderId="34" xfId="0" applyFont="1" applyFill="1" applyBorder="1" applyAlignment="1" applyProtection="1">
      <alignment horizontal="center" vertical="center" textRotation="255"/>
    </xf>
    <xf numFmtId="0" fontId="92" fillId="0" borderId="36" xfId="0" applyFont="1" applyFill="1" applyBorder="1" applyAlignment="1" applyProtection="1">
      <alignment horizontal="center" vertical="center" textRotation="255"/>
    </xf>
    <xf numFmtId="0" fontId="92" fillId="0" borderId="38" xfId="0" applyFont="1" applyFill="1" applyBorder="1" applyAlignment="1" applyProtection="1">
      <alignment horizontal="center" vertical="center" textRotation="255"/>
    </xf>
    <xf numFmtId="0" fontId="92" fillId="0" borderId="39" xfId="0" applyFont="1" applyFill="1" applyBorder="1" applyAlignment="1" applyProtection="1">
      <alignment horizontal="center" vertical="center" textRotation="255"/>
    </xf>
    <xf numFmtId="0" fontId="92" fillId="0" borderId="40" xfId="0" applyFont="1" applyFill="1" applyBorder="1" applyAlignment="1" applyProtection="1">
      <alignment horizontal="center" vertical="center" textRotation="255"/>
    </xf>
    <xf numFmtId="0" fontId="92" fillId="0" borderId="41" xfId="0" applyFont="1" applyFill="1" applyBorder="1" applyAlignment="1" applyProtection="1">
      <alignment horizontal="center" vertical="center" textRotation="255"/>
    </xf>
    <xf numFmtId="0" fontId="92" fillId="0" borderId="28" xfId="0" applyFont="1" applyBorder="1" applyAlignment="1" applyProtection="1">
      <alignment horizontal="left" vertical="center" indent="1"/>
    </xf>
    <xf numFmtId="0" fontId="92" fillId="0" borderId="29" xfId="0" applyFont="1" applyBorder="1" applyAlignment="1" applyProtection="1">
      <alignment horizontal="left" vertical="center" indent="1"/>
    </xf>
    <xf numFmtId="0" fontId="92" fillId="0" borderId="6" xfId="0" applyFont="1" applyBorder="1" applyAlignment="1" applyProtection="1">
      <alignment vertical="center" textRotation="255"/>
    </xf>
    <xf numFmtId="0" fontId="92" fillId="0" borderId="67" xfId="0" applyFont="1" applyBorder="1" applyAlignment="1" applyProtection="1">
      <alignment vertical="center" textRotation="255"/>
    </xf>
    <xf numFmtId="0" fontId="92" fillId="0" borderId="139" xfId="0" applyFont="1" applyFill="1" applyBorder="1" applyAlignment="1" applyProtection="1">
      <alignment vertical="center" wrapText="1"/>
    </xf>
    <xf numFmtId="38" fontId="92" fillId="10" borderId="90" xfId="1" applyFont="1" applyFill="1" applyBorder="1" applyAlignment="1" applyProtection="1">
      <alignment horizontal="center" vertical="center" shrinkToFit="1"/>
    </xf>
    <xf numFmtId="38" fontId="92" fillId="10" borderId="91" xfId="1" applyFont="1" applyFill="1" applyBorder="1" applyAlignment="1" applyProtection="1">
      <alignment horizontal="center" vertical="center" shrinkToFit="1"/>
    </xf>
    <xf numFmtId="38" fontId="92" fillId="10" borderId="92" xfId="1" applyFont="1" applyFill="1" applyBorder="1" applyAlignment="1" applyProtection="1">
      <alignment horizontal="center" vertical="center" shrinkToFit="1"/>
    </xf>
    <xf numFmtId="38" fontId="50" fillId="10" borderId="90" xfId="1" applyFont="1" applyFill="1" applyBorder="1" applyAlignment="1" applyProtection="1">
      <alignment horizontal="center" vertical="center" shrinkToFit="1"/>
    </xf>
    <xf numFmtId="38" fontId="50" fillId="10" borderId="91" xfId="1" applyFont="1" applyFill="1" applyBorder="1" applyAlignment="1" applyProtection="1">
      <alignment horizontal="center" vertical="center" shrinkToFit="1"/>
    </xf>
    <xf numFmtId="38" fontId="50" fillId="10" borderId="92" xfId="1" applyFont="1" applyFill="1" applyBorder="1" applyAlignment="1" applyProtection="1">
      <alignment horizontal="center" vertical="center" shrinkToFit="1"/>
    </xf>
    <xf numFmtId="0" fontId="92" fillId="3" borderId="8" xfId="0" applyFont="1" applyFill="1" applyBorder="1" applyAlignment="1" applyProtection="1">
      <alignment horizontal="center" vertical="center"/>
    </xf>
    <xf numFmtId="0" fontId="92" fillId="10" borderId="100" xfId="0" applyFont="1" applyFill="1" applyBorder="1" applyAlignment="1">
      <alignment horizontal="right" vertical="center"/>
    </xf>
    <xf numFmtId="0" fontId="92" fillId="10" borderId="66" xfId="0" applyFont="1" applyFill="1" applyBorder="1" applyAlignment="1">
      <alignment horizontal="right" vertical="center"/>
    </xf>
    <xf numFmtId="0" fontId="92" fillId="0" borderId="30" xfId="0" applyFont="1" applyBorder="1" applyAlignment="1" applyProtection="1">
      <alignment horizontal="left" vertical="center" indent="1"/>
    </xf>
    <xf numFmtId="0" fontId="92" fillId="0" borderId="69" xfId="0" applyFont="1" applyBorder="1" applyAlignment="1" applyProtection="1">
      <alignment horizontal="left" vertical="center" indent="1"/>
    </xf>
    <xf numFmtId="0" fontId="92" fillId="0" borderId="31" xfId="0" applyFont="1" applyBorder="1" applyAlignment="1" applyProtection="1">
      <alignment horizontal="left" vertical="center" indent="1"/>
    </xf>
    <xf numFmtId="0" fontId="92" fillId="0" borderId="32" xfId="0" applyFont="1" applyBorder="1" applyAlignment="1" applyProtection="1">
      <alignment horizontal="left" vertical="center" indent="1"/>
    </xf>
    <xf numFmtId="0" fontId="92" fillId="0" borderId="44" xfId="0" applyFont="1" applyBorder="1" applyAlignment="1" applyProtection="1">
      <alignment horizontal="left" vertical="center" wrapText="1"/>
    </xf>
    <xf numFmtId="0" fontId="92" fillId="0" borderId="90" xfId="0" applyFont="1" applyBorder="1" applyAlignment="1">
      <alignment horizontal="left" vertical="center" indent="1"/>
    </xf>
    <xf numFmtId="0" fontId="92" fillId="0" borderId="91" xfId="0" applyFont="1" applyBorder="1" applyAlignment="1">
      <alignment horizontal="left" vertical="center" indent="1"/>
    </xf>
    <xf numFmtId="0" fontId="92" fillId="0" borderId="163" xfId="0" applyFont="1" applyBorder="1" applyAlignment="1">
      <alignment horizontal="left" vertical="center" wrapText="1" indent="1"/>
    </xf>
    <xf numFmtId="0" fontId="92" fillId="0" borderId="164" xfId="0" applyFont="1" applyBorder="1" applyAlignment="1">
      <alignment horizontal="left" vertical="center" indent="1"/>
    </xf>
    <xf numFmtId="0" fontId="92" fillId="0" borderId="42" xfId="0" applyFont="1" applyBorder="1" applyAlignment="1">
      <alignment horizontal="left" vertical="center"/>
    </xf>
    <xf numFmtId="0" fontId="92" fillId="0" borderId="44" xfId="0" applyFont="1" applyBorder="1" applyAlignment="1">
      <alignment horizontal="left" vertical="center"/>
    </xf>
    <xf numFmtId="0" fontId="92" fillId="0" borderId="43" xfId="0" applyFont="1" applyBorder="1" applyAlignment="1">
      <alignment horizontal="left" vertical="center"/>
    </xf>
    <xf numFmtId="0" fontId="92" fillId="3" borderId="7" xfId="0" applyFont="1" applyFill="1" applyBorder="1" applyAlignment="1" applyProtection="1">
      <alignment horizontal="center" vertical="center"/>
    </xf>
    <xf numFmtId="0" fontId="92" fillId="3" borderId="9" xfId="0" applyFont="1" applyFill="1" applyBorder="1" applyAlignment="1" applyProtection="1">
      <alignment horizontal="center" vertical="center"/>
    </xf>
    <xf numFmtId="0" fontId="92" fillId="0" borderId="28" xfId="0" applyFont="1" applyBorder="1" applyAlignment="1">
      <alignment vertical="center"/>
    </xf>
    <xf numFmtId="0" fontId="92" fillId="0" borderId="29" xfId="0" applyFont="1" applyBorder="1" applyAlignment="1">
      <alignment vertical="center"/>
    </xf>
    <xf numFmtId="0" fontId="92" fillId="0" borderId="30" xfId="0" applyFont="1" applyBorder="1" applyAlignment="1">
      <alignment vertical="center"/>
    </xf>
    <xf numFmtId="0" fontId="92" fillId="0" borderId="68" xfId="0" applyFont="1" applyBorder="1" applyAlignment="1">
      <alignment vertical="center"/>
    </xf>
    <xf numFmtId="0" fontId="92" fillId="0" borderId="69" xfId="0" applyFont="1" applyBorder="1" applyAlignment="1">
      <alignment vertical="center"/>
    </xf>
    <xf numFmtId="0" fontId="92" fillId="0" borderId="70" xfId="0" applyFont="1" applyBorder="1" applyAlignment="1">
      <alignment vertical="center"/>
    </xf>
    <xf numFmtId="0" fontId="92" fillId="0" borderId="45" xfId="0" applyFont="1" applyBorder="1" applyAlignment="1" applyProtection="1">
      <alignment horizontal="left" vertical="center" indent="1"/>
    </xf>
    <xf numFmtId="0" fontId="92" fillId="0" borderId="46" xfId="0" applyFont="1" applyBorder="1" applyAlignment="1" applyProtection="1">
      <alignment horizontal="left" vertical="center" indent="1"/>
    </xf>
    <xf numFmtId="0" fontId="92" fillId="0" borderId="43" xfId="0" applyFont="1" applyBorder="1" applyAlignment="1" applyProtection="1">
      <alignment vertical="center" textRotation="255"/>
    </xf>
    <xf numFmtId="0" fontId="92" fillId="10" borderId="90" xfId="0" applyFont="1" applyFill="1" applyBorder="1" applyAlignment="1" applyProtection="1">
      <alignment horizontal="left" vertical="center" indent="1"/>
    </xf>
    <xf numFmtId="0" fontId="92" fillId="10" borderId="91" xfId="0" applyFont="1" applyFill="1" applyBorder="1" applyAlignment="1" applyProtection="1">
      <alignment horizontal="left" vertical="center" indent="1"/>
    </xf>
    <xf numFmtId="0" fontId="92" fillId="0" borderId="68" xfId="0" applyFont="1" applyBorder="1" applyAlignment="1" applyProtection="1">
      <alignment horizontal="left" vertical="center" indent="1"/>
    </xf>
    <xf numFmtId="0" fontId="92" fillId="0" borderId="7" xfId="0" applyFont="1" applyBorder="1" applyAlignment="1" applyProtection="1">
      <alignment vertical="center"/>
    </xf>
    <xf numFmtId="0" fontId="92" fillId="0" borderId="8" xfId="0" applyFont="1" applyBorder="1" applyAlignment="1" applyProtection="1">
      <alignment vertical="center"/>
    </xf>
    <xf numFmtId="0" fontId="92" fillId="0" borderId="45" xfId="0" applyFont="1" applyBorder="1" applyAlignment="1" applyProtection="1">
      <alignment vertical="center"/>
    </xf>
    <xf numFmtId="0" fontId="92" fillId="0" borderId="46" xfId="0" applyFont="1" applyBorder="1" applyAlignment="1" applyProtection="1">
      <alignment vertical="center"/>
    </xf>
    <xf numFmtId="0" fontId="92" fillId="0" borderId="136" xfId="0" applyFont="1" applyBorder="1" applyAlignment="1" applyProtection="1">
      <alignment horizontal="center" vertical="center"/>
    </xf>
    <xf numFmtId="0" fontId="92" fillId="0" borderId="137" xfId="0" applyFont="1" applyBorder="1" applyAlignment="1" applyProtection="1">
      <alignment horizontal="center" vertical="center"/>
    </xf>
    <xf numFmtId="0" fontId="92" fillId="0" borderId="138" xfId="0" applyFont="1" applyBorder="1" applyAlignment="1" applyProtection="1">
      <alignment horizontal="center" vertical="center"/>
    </xf>
    <xf numFmtId="0" fontId="92" fillId="0" borderId="9" xfId="0" applyFont="1" applyBorder="1" applyAlignment="1" applyProtection="1">
      <alignment vertical="center"/>
    </xf>
    <xf numFmtId="38" fontId="92" fillId="10" borderId="25" xfId="1" applyFont="1" applyFill="1" applyBorder="1" applyAlignment="1" applyProtection="1">
      <alignment horizontal="center" vertical="center" shrinkToFit="1"/>
    </xf>
    <xf numFmtId="38" fontId="92" fillId="10" borderId="26" xfId="1" applyFont="1" applyFill="1" applyBorder="1" applyAlignment="1" applyProtection="1">
      <alignment horizontal="center" vertical="center" shrinkToFit="1"/>
    </xf>
    <xf numFmtId="38" fontId="92" fillId="10" borderId="27" xfId="1" applyFont="1" applyFill="1" applyBorder="1" applyAlignment="1" applyProtection="1">
      <alignment horizontal="center" vertical="center" shrinkToFit="1"/>
    </xf>
    <xf numFmtId="38" fontId="50" fillId="10" borderId="25" xfId="1" applyFont="1" applyFill="1" applyBorder="1" applyAlignment="1" applyProtection="1">
      <alignment horizontal="center" vertical="center" shrinkToFit="1"/>
    </xf>
    <xf numFmtId="38" fontId="50" fillId="10" borderId="26" xfId="1" applyFont="1" applyFill="1" applyBorder="1" applyAlignment="1" applyProtection="1">
      <alignment horizontal="center" vertical="center" shrinkToFit="1"/>
    </xf>
    <xf numFmtId="38" fontId="50" fillId="10" borderId="27" xfId="1" applyFont="1" applyFill="1" applyBorder="1" applyAlignment="1" applyProtection="1">
      <alignment horizontal="center" vertical="center" shrinkToFit="1"/>
    </xf>
    <xf numFmtId="0" fontId="92" fillId="0" borderId="34" xfId="0" applyFont="1" applyBorder="1" applyAlignment="1" applyProtection="1">
      <alignment horizontal="center" vertical="center" wrapText="1"/>
    </xf>
    <xf numFmtId="0" fontId="92" fillId="0" borderId="36" xfId="0" applyFont="1" applyBorder="1" applyAlignment="1" applyProtection="1">
      <alignment horizontal="center" vertical="center" wrapText="1"/>
    </xf>
    <xf numFmtId="0" fontId="92" fillId="0" borderId="38" xfId="0" applyFont="1" applyBorder="1" applyAlignment="1" applyProtection="1">
      <alignment horizontal="center" vertical="center" wrapText="1"/>
    </xf>
    <xf numFmtId="0" fontId="92" fillId="0" borderId="39" xfId="0" applyFont="1" applyBorder="1" applyAlignment="1" applyProtection="1">
      <alignment horizontal="center" vertical="center" wrapText="1"/>
    </xf>
    <xf numFmtId="0" fontId="92" fillId="0" borderId="101" xfId="0" applyFont="1" applyBorder="1" applyAlignment="1" applyProtection="1">
      <alignment horizontal="center" vertical="center" wrapText="1"/>
    </xf>
    <xf numFmtId="0" fontId="92" fillId="0" borderId="60" xfId="0" applyFont="1" applyBorder="1" applyAlignment="1" applyProtection="1">
      <alignment horizontal="center" vertical="center" wrapText="1"/>
    </xf>
    <xf numFmtId="0" fontId="92" fillId="10" borderId="140" xfId="0" applyFont="1" applyFill="1" applyBorder="1" applyAlignment="1" applyProtection="1">
      <alignment horizontal="right" vertical="center"/>
    </xf>
    <xf numFmtId="0" fontId="92" fillId="10" borderId="141" xfId="0" applyFont="1" applyFill="1" applyBorder="1" applyAlignment="1" applyProtection="1">
      <alignment horizontal="right" vertical="center"/>
    </xf>
    <xf numFmtId="0" fontId="92" fillId="0" borderId="140" xfId="0" applyFont="1" applyBorder="1" applyAlignment="1">
      <alignment vertical="center" wrapText="1"/>
    </xf>
    <xf numFmtId="0" fontId="92" fillId="0" borderId="141" xfId="0" applyFont="1" applyBorder="1" applyAlignment="1">
      <alignment vertical="center" wrapText="1"/>
    </xf>
    <xf numFmtId="0" fontId="92" fillId="0" borderId="142" xfId="0" applyFont="1" applyBorder="1" applyAlignment="1">
      <alignment vertical="center" wrapText="1"/>
    </xf>
    <xf numFmtId="0" fontId="92" fillId="0" borderId="7" xfId="0" applyFont="1" applyBorder="1" applyAlignment="1">
      <alignment vertical="center"/>
    </xf>
    <xf numFmtId="0" fontId="92" fillId="0" borderId="8" xfId="0" applyFont="1" applyBorder="1" applyAlignment="1">
      <alignment vertical="center"/>
    </xf>
    <xf numFmtId="0" fontId="92" fillId="0" borderId="9" xfId="0" applyFont="1" applyBorder="1" applyAlignment="1">
      <alignment vertical="center"/>
    </xf>
    <xf numFmtId="38" fontId="92" fillId="0" borderId="136" xfId="1" applyFont="1" applyBorder="1" applyProtection="1">
      <alignment vertical="center"/>
    </xf>
    <xf numFmtId="38" fontId="92" fillId="0" borderId="137" xfId="1" applyFont="1" applyBorder="1" applyProtection="1">
      <alignment vertical="center"/>
    </xf>
    <xf numFmtId="38" fontId="92" fillId="0" borderId="138" xfId="1" applyFont="1" applyBorder="1" applyProtection="1">
      <alignment vertical="center"/>
    </xf>
    <xf numFmtId="0" fontId="92" fillId="10" borderId="7" xfId="0" applyFont="1" applyFill="1" applyBorder="1" applyAlignment="1">
      <alignment horizontal="right" vertical="center"/>
    </xf>
    <xf numFmtId="0" fontId="92" fillId="10" borderId="8" xfId="0" applyFont="1" applyFill="1" applyBorder="1" applyAlignment="1">
      <alignment horizontal="right" vertical="center"/>
    </xf>
    <xf numFmtId="0" fontId="92" fillId="0" borderId="139" xfId="0" applyFont="1" applyBorder="1" applyAlignment="1" applyProtection="1">
      <alignment horizontal="center" vertical="center" textRotation="255"/>
    </xf>
    <xf numFmtId="0" fontId="92" fillId="0" borderId="43" xfId="0" applyFont="1" applyBorder="1" applyAlignment="1" applyProtection="1">
      <alignment horizontal="center" vertical="center" textRotation="255"/>
    </xf>
    <xf numFmtId="0" fontId="92" fillId="8" borderId="42" xfId="0" applyFont="1" applyFill="1" applyBorder="1" applyAlignment="1" applyProtection="1">
      <alignment vertical="center" textRotation="255"/>
    </xf>
    <xf numFmtId="0" fontId="92" fillId="8" borderId="99" xfId="0" applyFont="1" applyFill="1" applyBorder="1" applyAlignment="1" applyProtection="1">
      <alignment vertical="center" textRotation="255"/>
    </xf>
    <xf numFmtId="0" fontId="152" fillId="0" borderId="6" xfId="0" applyFont="1" applyFill="1" applyBorder="1" applyAlignment="1" applyProtection="1">
      <alignment horizontal="center" vertical="center" textRotation="255" wrapText="1"/>
    </xf>
    <xf numFmtId="0" fontId="152" fillId="0" borderId="67" xfId="0" applyFont="1" applyFill="1" applyBorder="1" applyAlignment="1" applyProtection="1">
      <alignment horizontal="center" vertical="center" textRotation="255" wrapText="1"/>
    </xf>
    <xf numFmtId="38" fontId="50" fillId="10" borderId="38" xfId="1" applyFont="1" applyFill="1" applyBorder="1" applyAlignment="1" applyProtection="1">
      <alignment horizontal="center" vertical="center" shrinkToFit="1"/>
    </xf>
    <xf numFmtId="38" fontId="50" fillId="10" borderId="0" xfId="1" applyFont="1" applyFill="1" applyBorder="1" applyAlignment="1" applyProtection="1">
      <alignment horizontal="center" vertical="center" shrinkToFit="1"/>
    </xf>
    <xf numFmtId="38" fontId="50" fillId="10" borderId="39" xfId="1" applyFont="1" applyFill="1" applyBorder="1" applyAlignment="1" applyProtection="1">
      <alignment horizontal="center" vertical="center" shrinkToFit="1"/>
    </xf>
    <xf numFmtId="0" fontId="92" fillId="0" borderId="91" xfId="0" applyFont="1" applyBorder="1" applyAlignment="1" applyProtection="1">
      <alignment horizontal="left" vertical="center" indent="1"/>
    </xf>
    <xf numFmtId="0" fontId="82" fillId="0" borderId="71" xfId="0" applyFont="1" applyBorder="1">
      <alignment vertical="center"/>
    </xf>
    <xf numFmtId="0" fontId="82" fillId="0" borderId="72" xfId="0" applyFont="1" applyBorder="1">
      <alignment vertical="center"/>
    </xf>
    <xf numFmtId="3" fontId="82" fillId="0" borderId="105" xfId="0" applyNumberFormat="1" applyFont="1" applyBorder="1" applyAlignment="1">
      <alignment horizontal="center" vertical="center" shrinkToFit="1"/>
    </xf>
    <xf numFmtId="3" fontId="82" fillId="0" borderId="106" xfId="0" applyNumberFormat="1" applyFont="1" applyBorder="1" applyAlignment="1">
      <alignment horizontal="center" vertical="center" shrinkToFit="1"/>
    </xf>
    <xf numFmtId="0" fontId="82" fillId="0" borderId="256" xfId="0" applyFont="1" applyBorder="1">
      <alignment vertical="center"/>
    </xf>
    <xf numFmtId="3" fontId="82" fillId="0" borderId="223" xfId="0" applyNumberFormat="1" applyFont="1" applyBorder="1" applyAlignment="1">
      <alignment horizontal="center" vertical="center" shrinkToFit="1"/>
    </xf>
    <xf numFmtId="3" fontId="82" fillId="0" borderId="224" xfId="0" applyNumberFormat="1" applyFont="1" applyBorder="1" applyAlignment="1">
      <alignment horizontal="center" vertical="center" shrinkToFit="1"/>
    </xf>
    <xf numFmtId="38" fontId="92" fillId="10" borderId="38" xfId="1" applyFont="1" applyFill="1" applyBorder="1" applyAlignment="1" applyProtection="1">
      <alignment horizontal="center" vertical="center" shrinkToFit="1"/>
    </xf>
    <xf numFmtId="38" fontId="92" fillId="10" borderId="0" xfId="1" applyFont="1" applyFill="1" applyBorder="1" applyAlignment="1" applyProtection="1">
      <alignment horizontal="center" vertical="center" shrinkToFit="1"/>
    </xf>
    <xf numFmtId="38" fontId="92" fillId="10" borderId="39" xfId="1" applyFont="1" applyFill="1" applyBorder="1" applyAlignment="1" applyProtection="1">
      <alignment horizontal="center" vertical="center" shrinkToFit="1"/>
    </xf>
    <xf numFmtId="0" fontId="39" fillId="8" borderId="7" xfId="0" applyFont="1" applyFill="1" applyBorder="1" applyAlignment="1" applyProtection="1">
      <alignment horizontal="center" vertical="center"/>
    </xf>
    <xf numFmtId="0" fontId="39" fillId="8" borderId="8" xfId="0" applyFont="1" applyFill="1" applyBorder="1" applyAlignment="1" applyProtection="1">
      <alignment horizontal="center" vertical="center"/>
    </xf>
    <xf numFmtId="0" fontId="39" fillId="8" borderId="9"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103" xfId="0" applyFont="1" applyFill="1" applyBorder="1" applyAlignment="1" applyProtection="1">
      <alignment horizontal="center" vertical="center"/>
    </xf>
    <xf numFmtId="0" fontId="56" fillId="10" borderId="7" xfId="0" applyFont="1" applyFill="1" applyBorder="1" applyAlignment="1" applyProtection="1">
      <alignment horizontal="center" vertical="center"/>
    </xf>
    <xf numFmtId="0" fontId="56" fillId="10" borderId="9" xfId="0" applyFont="1" applyFill="1" applyBorder="1" applyAlignment="1" applyProtection="1">
      <alignment horizontal="center" vertical="center"/>
    </xf>
    <xf numFmtId="0" fontId="56" fillId="0" borderId="6" xfId="0" applyFont="1" applyBorder="1" applyAlignment="1" applyProtection="1">
      <alignment horizontal="center" vertical="center"/>
    </xf>
    <xf numFmtId="0" fontId="56" fillId="10" borderId="43" xfId="0" applyFont="1" applyFill="1" applyBorder="1" applyAlignment="1" applyProtection="1">
      <alignment horizontal="center" vertical="center"/>
    </xf>
    <xf numFmtId="0" fontId="56" fillId="0" borderId="99" xfId="0" applyFont="1" applyBorder="1" applyAlignment="1" applyProtection="1">
      <alignment horizontal="center" vertical="center"/>
    </xf>
    <xf numFmtId="0" fontId="56" fillId="0" borderId="6" xfId="0" applyFont="1" applyFill="1" applyBorder="1" applyAlignment="1">
      <alignment horizontal="center" vertical="center"/>
    </xf>
    <xf numFmtId="0" fontId="71" fillId="20" borderId="183" xfId="1251" applyFont="1" applyFill="1" applyBorder="1" applyAlignment="1">
      <alignment horizontal="center" vertical="center"/>
    </xf>
    <xf numFmtId="0" fontId="71" fillId="20" borderId="184" xfId="1251" applyFont="1" applyFill="1" applyBorder="1" applyAlignment="1">
      <alignment horizontal="center" vertical="center"/>
    </xf>
    <xf numFmtId="0" fontId="71" fillId="20" borderId="186" xfId="1251" applyFont="1" applyFill="1" applyBorder="1" applyAlignment="1">
      <alignment horizontal="center" vertical="center"/>
    </xf>
    <xf numFmtId="0" fontId="71" fillId="20" borderId="191" xfId="1251" applyFont="1" applyFill="1" applyBorder="1" applyAlignment="1">
      <alignment horizontal="center" vertical="center"/>
    </xf>
    <xf numFmtId="38" fontId="71" fillId="20" borderId="187" xfId="1252" applyFont="1" applyFill="1" applyBorder="1" applyAlignment="1">
      <alignment horizontal="center" vertical="center"/>
    </xf>
    <xf numFmtId="38" fontId="71" fillId="20" borderId="192" xfId="1252" applyFont="1" applyFill="1" applyBorder="1" applyAlignment="1">
      <alignment horizontal="center" vertical="center"/>
    </xf>
    <xf numFmtId="0" fontId="71" fillId="18" borderId="195" xfId="1251" applyFont="1" applyFill="1" applyBorder="1" applyAlignment="1">
      <alignment horizontal="center" vertical="center"/>
    </xf>
    <xf numFmtId="0" fontId="71" fillId="18" borderId="155" xfId="1251" applyFont="1" applyFill="1" applyBorder="1" applyAlignment="1">
      <alignment horizontal="center" vertical="center"/>
    </xf>
    <xf numFmtId="0" fontId="71" fillId="18" borderId="80" xfId="1251" applyFont="1" applyFill="1" applyBorder="1" applyAlignment="1">
      <alignment horizontal="center" vertical="center"/>
    </xf>
    <xf numFmtId="0" fontId="71" fillId="18" borderId="231" xfId="1251" applyFont="1" applyFill="1" applyBorder="1" applyAlignment="1">
      <alignment horizontal="center" vertical="center"/>
    </xf>
    <xf numFmtId="0" fontId="71" fillId="18" borderId="39" xfId="1251" applyFont="1" applyFill="1" applyBorder="1" applyAlignment="1">
      <alignment horizontal="center" vertical="center"/>
    </xf>
    <xf numFmtId="0" fontId="71" fillId="18" borderId="153" xfId="1251" applyFont="1" applyFill="1" applyBorder="1" applyAlignment="1">
      <alignment horizontal="center" vertical="center"/>
    </xf>
    <xf numFmtId="194" fontId="56" fillId="0" borderId="57" xfId="1252" applyNumberFormat="1" applyFont="1" applyBorder="1" applyAlignment="1">
      <alignment horizontal="center" vertical="center"/>
    </xf>
    <xf numFmtId="194" fontId="56" fillId="0" borderId="217" xfId="1252" applyNumberFormat="1" applyFont="1" applyBorder="1" applyAlignment="1">
      <alignment horizontal="center" vertical="center"/>
    </xf>
    <xf numFmtId="0" fontId="71" fillId="20" borderId="182" xfId="1251" applyFont="1" applyFill="1" applyBorder="1" applyAlignment="1">
      <alignment horizontal="center" vertical="center" wrapText="1"/>
    </xf>
    <xf numFmtId="0" fontId="71" fillId="20" borderId="188" xfId="1251" applyFont="1" applyFill="1" applyBorder="1" applyAlignment="1">
      <alignment horizontal="center" vertical="center" wrapText="1"/>
    </xf>
    <xf numFmtId="38" fontId="71" fillId="20" borderId="244" xfId="1252" applyFont="1" applyFill="1" applyBorder="1" applyAlignment="1">
      <alignment horizontal="center" vertical="center"/>
    </xf>
    <xf numFmtId="38" fontId="71" fillId="20" borderId="245" xfId="1252" applyFont="1" applyFill="1" applyBorder="1" applyAlignment="1">
      <alignment horizontal="center" vertical="center"/>
    </xf>
    <xf numFmtId="222" fontId="71" fillId="0" borderId="248" xfId="1252" applyNumberFormat="1" applyFont="1" applyFill="1" applyBorder="1" applyAlignment="1" applyProtection="1">
      <alignment horizontal="center" vertical="center"/>
      <protection locked="0"/>
    </xf>
    <xf numFmtId="222" fontId="71" fillId="0" borderId="249" xfId="1252" applyNumberFormat="1" applyFont="1" applyFill="1" applyBorder="1" applyAlignment="1" applyProtection="1">
      <alignment horizontal="center" vertical="center"/>
      <protection locked="0"/>
    </xf>
    <xf numFmtId="222" fontId="71" fillId="0" borderId="250" xfId="1252" applyNumberFormat="1" applyFont="1" applyFill="1" applyBorder="1" applyAlignment="1" applyProtection="1">
      <alignment horizontal="center" vertical="center"/>
      <protection locked="0"/>
    </xf>
    <xf numFmtId="0" fontId="169" fillId="0" borderId="0" xfId="1251" applyFont="1" applyBorder="1" applyAlignment="1">
      <alignment horizontal="center" vertical="center"/>
    </xf>
    <xf numFmtId="0" fontId="169" fillId="0" borderId="87" xfId="1251" applyFont="1" applyBorder="1" applyAlignment="1">
      <alignment horizontal="center" vertical="center"/>
    </xf>
    <xf numFmtId="0" fontId="169" fillId="0" borderId="97" xfId="1251" applyFont="1" applyBorder="1" applyAlignment="1">
      <alignment horizontal="center" vertical="center"/>
    </xf>
    <xf numFmtId="207" fontId="169" fillId="0" borderId="212" xfId="1251" applyNumberFormat="1" applyFont="1" applyBorder="1" applyAlignment="1">
      <alignment horizontal="center" vertical="center"/>
    </xf>
    <xf numFmtId="207" fontId="169" fillId="0" borderId="213" xfId="1251" applyNumberFormat="1" applyFont="1" applyBorder="1" applyAlignment="1">
      <alignment horizontal="center" vertical="center"/>
    </xf>
    <xf numFmtId="206" fontId="71" fillId="0" borderId="0" xfId="1252" applyNumberFormat="1" applyFont="1" applyBorder="1" applyAlignment="1">
      <alignment vertical="center" wrapText="1"/>
    </xf>
    <xf numFmtId="0" fontId="79" fillId="0" borderId="0" xfId="22" applyFont="1">
      <alignment vertical="center"/>
    </xf>
    <xf numFmtId="0" fontId="145" fillId="0" borderId="0" xfId="22" applyFont="1" applyAlignment="1">
      <alignment horizontal="left" vertical="center"/>
    </xf>
    <xf numFmtId="0" fontId="195" fillId="8" borderId="57" xfId="22" applyFont="1" applyFill="1" applyBorder="1" applyAlignment="1">
      <alignment horizontal="center" vertical="center"/>
    </xf>
    <xf numFmtId="0" fontId="195" fillId="8" borderId="56" xfId="22" applyFont="1" applyFill="1" applyBorder="1" applyAlignment="1">
      <alignment horizontal="center" vertical="center"/>
    </xf>
    <xf numFmtId="0" fontId="195" fillId="8" borderId="61" xfId="22" applyFont="1" applyFill="1" applyBorder="1" applyAlignment="1">
      <alignment horizontal="center" vertical="center"/>
    </xf>
    <xf numFmtId="197" fontId="88" fillId="0" borderId="7" xfId="2" applyNumberFormat="1" applyFont="1" applyBorder="1" applyAlignment="1">
      <alignment horizontal="center" vertical="center" shrinkToFit="1"/>
    </xf>
    <xf numFmtId="197" fontId="88" fillId="0" borderId="9" xfId="2" applyNumberFormat="1" applyFont="1" applyBorder="1" applyAlignment="1">
      <alignment horizontal="center" vertical="center" shrinkToFit="1"/>
    </xf>
    <xf numFmtId="0" fontId="88" fillId="10" borderId="74" xfId="2" applyFont="1" applyFill="1" applyBorder="1" applyAlignment="1">
      <alignment horizontal="center" vertical="center" wrapText="1"/>
    </xf>
    <xf numFmtId="0" fontId="88" fillId="10" borderId="76" xfId="2" applyFont="1" applyFill="1" applyBorder="1" applyAlignment="1">
      <alignment horizontal="center" vertical="center" wrapText="1"/>
    </xf>
    <xf numFmtId="0" fontId="88" fillId="10" borderId="79" xfId="2" applyFont="1" applyFill="1" applyBorder="1" applyAlignment="1">
      <alignment horizontal="center" vertical="center" wrapText="1"/>
    </xf>
    <xf numFmtId="197" fontId="88" fillId="10" borderId="48" xfId="2" applyNumberFormat="1" applyFont="1" applyFill="1" applyBorder="1" applyAlignment="1">
      <alignment horizontal="center" vertical="center" shrinkToFit="1"/>
    </xf>
    <xf numFmtId="197" fontId="88" fillId="10" borderId="49" xfId="2" applyNumberFormat="1" applyFont="1" applyFill="1" applyBorder="1" applyAlignment="1">
      <alignment horizontal="center" vertical="center" shrinkToFit="1"/>
    </xf>
    <xf numFmtId="197" fontId="88" fillId="10" borderId="64" xfId="2" applyNumberFormat="1" applyFont="1" applyFill="1" applyBorder="1" applyAlignment="1">
      <alignment horizontal="center" vertical="center" shrinkToFit="1"/>
    </xf>
    <xf numFmtId="197" fontId="88" fillId="0" borderId="77" xfId="2" applyNumberFormat="1" applyFont="1" applyBorder="1" applyAlignment="1">
      <alignment horizontal="center" vertical="center" shrinkToFit="1"/>
    </xf>
    <xf numFmtId="197" fontId="88" fillId="0" borderId="80" xfId="2" applyNumberFormat="1" applyFont="1" applyBorder="1" applyAlignment="1">
      <alignment horizontal="center" vertical="center" shrinkToFit="1"/>
    </xf>
    <xf numFmtId="0" fontId="88" fillId="3" borderId="98" xfId="2" applyFont="1" applyFill="1" applyBorder="1" applyAlignment="1">
      <alignment horizontal="right" vertical="center" shrinkToFit="1"/>
    </xf>
    <xf numFmtId="0" fontId="88" fillId="3" borderId="109" xfId="2" applyFont="1" applyFill="1" applyBorder="1" applyAlignment="1">
      <alignment horizontal="right" vertical="center" shrinkToFit="1"/>
    </xf>
    <xf numFmtId="197" fontId="88" fillId="15" borderId="7" xfId="2" applyNumberFormat="1" applyFont="1" applyFill="1" applyBorder="1" applyAlignment="1">
      <alignment horizontal="center" vertical="center" shrinkToFit="1"/>
    </xf>
    <xf numFmtId="197" fontId="88" fillId="15" borderId="9" xfId="2" applyNumberFormat="1" applyFont="1" applyFill="1" applyBorder="1" applyAlignment="1">
      <alignment horizontal="center" vertical="center" shrinkToFit="1"/>
    </xf>
    <xf numFmtId="197" fontId="88" fillId="16" borderId="7" xfId="2" applyNumberFormat="1" applyFont="1" applyFill="1" applyBorder="1" applyAlignment="1">
      <alignment horizontal="center" vertical="center" shrinkToFit="1"/>
    </xf>
    <xf numFmtId="197" fontId="88" fillId="16" borderId="9" xfId="2" applyNumberFormat="1" applyFont="1" applyFill="1" applyBorder="1" applyAlignment="1">
      <alignment horizontal="center" vertical="center" shrinkToFit="1"/>
    </xf>
    <xf numFmtId="0" fontId="88" fillId="13" borderId="116" xfId="2" applyFont="1" applyFill="1" applyBorder="1" applyAlignment="1">
      <alignment horizontal="center" vertical="center" shrinkToFit="1"/>
    </xf>
    <xf numFmtId="0" fontId="88" fillId="13" borderId="117" xfId="2" applyFont="1" applyFill="1" applyBorder="1" applyAlignment="1">
      <alignment horizontal="center" vertical="center" shrinkToFit="1"/>
    </xf>
    <xf numFmtId="0" fontId="88" fillId="10" borderId="73" xfId="2" applyFont="1" applyFill="1" applyBorder="1" applyAlignment="1">
      <alignment horizontal="center" vertical="center" wrapText="1"/>
    </xf>
    <xf numFmtId="0" fontId="88" fillId="10" borderId="75" xfId="2" applyFont="1" applyFill="1" applyBorder="1" applyAlignment="1">
      <alignment horizontal="center" vertical="center" wrapText="1"/>
    </xf>
    <xf numFmtId="0" fontId="88" fillId="10" borderId="78" xfId="2" applyFont="1" applyFill="1" applyBorder="1" applyAlignment="1">
      <alignment horizontal="center" vertical="center" wrapText="1"/>
    </xf>
    <xf numFmtId="5" fontId="88" fillId="10" borderId="74" xfId="2" applyNumberFormat="1" applyFont="1" applyFill="1" applyBorder="1" applyAlignment="1">
      <alignment horizontal="center" vertical="center"/>
    </xf>
    <xf numFmtId="5" fontId="88" fillId="10" borderId="76" xfId="2" applyNumberFormat="1" applyFont="1" applyFill="1" applyBorder="1" applyAlignment="1">
      <alignment horizontal="center" vertical="center"/>
    </xf>
    <xf numFmtId="5" fontId="88" fillId="10" borderId="79" xfId="2" applyNumberFormat="1" applyFont="1" applyFill="1" applyBorder="1" applyAlignment="1">
      <alignment horizontal="center" vertical="center"/>
    </xf>
    <xf numFmtId="0" fontId="88" fillId="10" borderId="115" xfId="2" applyFont="1" applyFill="1" applyBorder="1" applyAlignment="1">
      <alignment horizontal="center" vertical="center" wrapText="1"/>
    </xf>
    <xf numFmtId="0" fontId="88" fillId="10" borderId="112" xfId="2" applyFont="1" applyFill="1" applyBorder="1" applyAlignment="1">
      <alignment horizontal="center" vertical="center" wrapText="1"/>
    </xf>
    <xf numFmtId="0" fontId="88" fillId="10" borderId="114" xfId="2" applyFont="1" applyFill="1" applyBorder="1" applyAlignment="1">
      <alignment horizontal="center" vertical="center" wrapText="1"/>
    </xf>
    <xf numFmtId="0" fontId="152" fillId="10" borderId="7" xfId="6" applyFont="1" applyFill="1" applyBorder="1" applyAlignment="1">
      <alignment horizontal="center" vertical="center"/>
    </xf>
    <xf numFmtId="0" fontId="152" fillId="10" borderId="8" xfId="6" applyFont="1" applyFill="1" applyBorder="1" applyAlignment="1">
      <alignment horizontal="center" vertical="center"/>
    </xf>
    <xf numFmtId="0" fontId="152" fillId="10" borderId="9" xfId="6" applyFont="1" applyFill="1" applyBorder="1" applyAlignment="1">
      <alignment horizontal="center" vertical="center"/>
    </xf>
    <xf numFmtId="0" fontId="88" fillId="0" borderId="7" xfId="1255" applyNumberFormat="1" applyFont="1" applyFill="1" applyBorder="1" applyAlignment="1" applyProtection="1">
      <alignment horizontal="center" vertical="center" wrapText="1" shrinkToFit="1"/>
      <protection locked="0"/>
    </xf>
    <xf numFmtId="0" fontId="88" fillId="0" borderId="8" xfId="1255" applyNumberFormat="1" applyFont="1" applyFill="1" applyBorder="1" applyAlignment="1" applyProtection="1">
      <alignment horizontal="center" vertical="center" wrapText="1" shrinkToFit="1"/>
      <protection locked="0"/>
    </xf>
    <xf numFmtId="0" fontId="88" fillId="0" borderId="9" xfId="1255" applyNumberFormat="1" applyFont="1" applyFill="1" applyBorder="1" applyAlignment="1" applyProtection="1">
      <alignment horizontal="center" vertical="center" wrapText="1" shrinkToFit="1"/>
      <protection locked="0"/>
    </xf>
    <xf numFmtId="0" fontId="152" fillId="10" borderId="7" xfId="6" applyFont="1" applyFill="1" applyBorder="1" applyAlignment="1">
      <alignment horizontal="center" vertical="center" wrapText="1"/>
    </xf>
    <xf numFmtId="49" fontId="88" fillId="9" borderId="7" xfId="6" applyNumberFormat="1" applyFont="1" applyFill="1" applyBorder="1" applyAlignment="1" applyProtection="1">
      <alignment horizontal="center" vertical="center"/>
      <protection locked="0"/>
    </xf>
    <xf numFmtId="49" fontId="88" fillId="9" borderId="8" xfId="6" applyNumberFormat="1" applyFont="1" applyFill="1" applyBorder="1" applyAlignment="1" applyProtection="1">
      <alignment horizontal="center" vertical="center"/>
      <protection locked="0"/>
    </xf>
    <xf numFmtId="49" fontId="88" fillId="9" borderId="9" xfId="6" applyNumberFormat="1" applyFont="1" applyFill="1" applyBorder="1" applyAlignment="1" applyProtection="1">
      <alignment horizontal="center" vertical="center"/>
      <protection locked="0"/>
    </xf>
    <xf numFmtId="0" fontId="125" fillId="9" borderId="8" xfId="6" applyFont="1" applyFill="1" applyBorder="1" applyAlignment="1">
      <alignment horizontal="left" vertical="center"/>
    </xf>
    <xf numFmtId="0" fontId="125" fillId="9" borderId="9" xfId="6" applyFont="1" applyFill="1" applyBorder="1" applyAlignment="1">
      <alignment horizontal="left" vertical="center"/>
    </xf>
    <xf numFmtId="0" fontId="197" fillId="0" borderId="7" xfId="6" applyNumberFormat="1" applyFont="1" applyBorder="1" applyAlignment="1">
      <alignment horizontal="left" vertical="center" shrinkToFit="1"/>
    </xf>
    <xf numFmtId="0" fontId="197" fillId="0" borderId="8" xfId="6" applyNumberFormat="1" applyFont="1" applyBorder="1" applyAlignment="1">
      <alignment horizontal="left" vertical="center" shrinkToFit="1"/>
    </xf>
    <xf numFmtId="0" fontId="95" fillId="9" borderId="7" xfId="6" applyFont="1" applyFill="1" applyBorder="1" applyAlignment="1" applyProtection="1">
      <alignment horizontal="center" vertical="center" shrinkToFit="1"/>
      <protection locked="0"/>
    </xf>
    <xf numFmtId="0" fontId="95" fillId="9" borderId="8" xfId="6" applyFont="1" applyFill="1" applyBorder="1" applyAlignment="1" applyProtection="1">
      <alignment horizontal="center" vertical="center" shrinkToFit="1"/>
      <protection locked="0"/>
    </xf>
    <xf numFmtId="0" fontId="95" fillId="9" borderId="9" xfId="6" applyFont="1" applyFill="1" applyBorder="1" applyAlignment="1" applyProtection="1">
      <alignment horizontal="center" vertical="center" shrinkToFit="1"/>
      <protection locked="0"/>
    </xf>
    <xf numFmtId="3" fontId="197" fillId="0" borderId="7" xfId="1255" applyNumberFormat="1" applyFont="1" applyFill="1" applyBorder="1" applyAlignment="1" applyProtection="1">
      <alignment horizontal="center" vertical="center" wrapText="1" shrinkToFit="1"/>
    </xf>
    <xf numFmtId="3" fontId="197" fillId="0" borderId="8" xfId="1255" applyNumberFormat="1" applyFont="1" applyFill="1" applyBorder="1" applyAlignment="1" applyProtection="1">
      <alignment horizontal="center" vertical="center" wrapText="1" shrinkToFit="1"/>
    </xf>
    <xf numFmtId="3" fontId="197" fillId="0" borderId="9" xfId="1255" applyNumberFormat="1" applyFont="1" applyFill="1" applyBorder="1" applyAlignment="1" applyProtection="1">
      <alignment horizontal="center" vertical="center" wrapText="1" shrinkToFit="1"/>
    </xf>
    <xf numFmtId="0" fontId="84" fillId="9" borderId="0" xfId="6" applyFont="1" applyFill="1" applyAlignment="1">
      <alignment vertical="center" wrapText="1"/>
    </xf>
    <xf numFmtId="0" fontId="88" fillId="0" borderId="7" xfId="6" applyFont="1" applyBorder="1" applyAlignment="1" applyProtection="1">
      <alignment horizontal="center" vertical="center"/>
      <protection locked="0"/>
    </xf>
    <xf numFmtId="0" fontId="88" fillId="0" borderId="8" xfId="6" applyFont="1" applyBorder="1" applyAlignment="1" applyProtection="1">
      <alignment horizontal="center" vertical="center"/>
      <protection locked="0"/>
    </xf>
    <xf numFmtId="0" fontId="88" fillId="0" borderId="9" xfId="6" applyFont="1" applyBorder="1" applyAlignment="1" applyProtection="1">
      <alignment horizontal="center" vertical="center"/>
      <protection locked="0"/>
    </xf>
    <xf numFmtId="38" fontId="197" fillId="0" borderId="7" xfId="9" applyFont="1" applyFill="1" applyBorder="1" applyAlignment="1" applyProtection="1">
      <alignment horizontal="center" vertical="center" shrinkToFit="1"/>
    </xf>
    <xf numFmtId="38" fontId="197" fillId="0" borderId="8" xfId="9" applyFont="1" applyFill="1" applyBorder="1" applyAlignment="1" applyProtection="1">
      <alignment horizontal="center" vertical="center" shrinkToFit="1"/>
    </xf>
    <xf numFmtId="38" fontId="197" fillId="0" borderId="9" xfId="9" applyFont="1" applyFill="1" applyBorder="1" applyAlignment="1" applyProtection="1">
      <alignment horizontal="center" vertical="center" shrinkToFit="1"/>
    </xf>
    <xf numFmtId="0" fontId="84" fillId="9" borderId="0" xfId="6" applyFont="1" applyFill="1" applyAlignment="1">
      <alignment vertical="center" shrinkToFit="1"/>
    </xf>
    <xf numFmtId="0" fontId="152" fillId="10" borderId="7" xfId="6" applyFont="1" applyFill="1" applyBorder="1" applyAlignment="1">
      <alignment horizontal="center" vertical="center" wrapText="1" shrinkToFit="1"/>
    </xf>
    <xf numFmtId="0" fontId="152" fillId="10" borderId="8" xfId="6" applyFont="1" applyFill="1" applyBorder="1" applyAlignment="1">
      <alignment horizontal="center" vertical="center" wrapText="1" shrinkToFit="1"/>
    </xf>
    <xf numFmtId="0" fontId="152" fillId="10" borderId="9" xfId="6" applyFont="1" applyFill="1" applyBorder="1" applyAlignment="1">
      <alignment horizontal="center" vertical="center" wrapText="1" shrinkToFit="1"/>
    </xf>
    <xf numFmtId="38" fontId="88" fillId="19" borderId="7" xfId="1255" applyFont="1" applyFill="1" applyBorder="1" applyAlignment="1" applyProtection="1">
      <alignment horizontal="center" vertical="center" wrapText="1" shrinkToFit="1"/>
      <protection locked="0"/>
    </xf>
    <xf numFmtId="38" fontId="88" fillId="19" borderId="8" xfId="1255" applyFont="1" applyFill="1" applyBorder="1" applyAlignment="1" applyProtection="1">
      <alignment horizontal="center" vertical="center" wrapText="1" shrinkToFit="1"/>
      <protection locked="0"/>
    </xf>
    <xf numFmtId="38" fontId="88" fillId="19" borderId="9" xfId="1255" applyFont="1" applyFill="1" applyBorder="1" applyAlignment="1" applyProtection="1">
      <alignment horizontal="center" vertical="center" wrapText="1" shrinkToFit="1"/>
      <protection locked="0"/>
    </xf>
    <xf numFmtId="0" fontId="84" fillId="9" borderId="0" xfId="6" applyFont="1" applyFill="1" applyAlignment="1">
      <alignment wrapText="1"/>
    </xf>
    <xf numFmtId="0" fontId="84" fillId="9" borderId="37" xfId="6" applyFont="1" applyFill="1" applyBorder="1" applyAlignment="1">
      <alignment wrapText="1"/>
    </xf>
    <xf numFmtId="38" fontId="197" fillId="0" borderId="7" xfId="1255" applyFont="1" applyFill="1" applyBorder="1" applyAlignment="1" applyProtection="1">
      <alignment horizontal="center" vertical="center" wrapText="1" shrinkToFit="1"/>
    </xf>
    <xf numFmtId="38" fontId="197" fillId="0" borderId="8" xfId="1255" applyFont="1" applyFill="1" applyBorder="1" applyAlignment="1" applyProtection="1">
      <alignment horizontal="center" vertical="center" wrapText="1" shrinkToFit="1"/>
    </xf>
    <xf numFmtId="38" fontId="197" fillId="0" borderId="9" xfId="1255" applyFont="1" applyFill="1" applyBorder="1" applyAlignment="1" applyProtection="1">
      <alignment horizontal="center" vertical="center" wrapText="1" shrinkToFit="1"/>
    </xf>
    <xf numFmtId="38" fontId="88" fillId="0" borderId="7" xfId="9" applyFont="1" applyFill="1" applyBorder="1" applyAlignment="1" applyProtection="1">
      <alignment horizontal="center" vertical="center" shrinkToFit="1"/>
      <protection locked="0"/>
    </xf>
    <xf numFmtId="38" fontId="88" fillId="0" borderId="8" xfId="9" applyFont="1" applyFill="1" applyBorder="1" applyAlignment="1" applyProtection="1">
      <alignment horizontal="center" vertical="center" shrinkToFit="1"/>
      <protection locked="0"/>
    </xf>
    <xf numFmtId="38" fontId="88" fillId="0" borderId="9" xfId="9" applyFont="1" applyFill="1" applyBorder="1" applyAlignment="1" applyProtection="1">
      <alignment horizontal="center" vertical="center" shrinkToFit="1"/>
      <protection locked="0"/>
    </xf>
    <xf numFmtId="0" fontId="84" fillId="0" borderId="0" xfId="6" applyFont="1" applyAlignment="1">
      <alignment vertical="center" shrinkToFit="1"/>
    </xf>
    <xf numFmtId="0" fontId="84" fillId="0" borderId="0" xfId="6" applyFont="1" applyAlignment="1">
      <alignment vertical="center" wrapText="1"/>
    </xf>
    <xf numFmtId="0" fontId="84" fillId="9" borderId="0" xfId="6" applyFont="1" applyFill="1" applyAlignment="1">
      <alignment vertical="center" wrapText="1" shrinkToFit="1"/>
    </xf>
    <xf numFmtId="0" fontId="123" fillId="0" borderId="7" xfId="6" applyFont="1" applyBorder="1" applyAlignment="1" applyProtection="1">
      <alignment horizontal="left" vertical="center"/>
      <protection locked="0" hidden="1"/>
    </xf>
    <xf numFmtId="0" fontId="123" fillId="0" borderId="8" xfId="6" applyFont="1" applyBorder="1" applyAlignment="1" applyProtection="1">
      <alignment horizontal="left" vertical="center"/>
      <protection locked="0" hidden="1"/>
    </xf>
    <xf numFmtId="0" fontId="123" fillId="0" borderId="9" xfId="6" applyFont="1" applyBorder="1" applyAlignment="1" applyProtection="1">
      <alignment horizontal="left" vertical="center"/>
      <protection locked="0" hidden="1"/>
    </xf>
    <xf numFmtId="198" fontId="155" fillId="9" borderId="45" xfId="6" applyNumberFormat="1" applyFont="1" applyFill="1" applyBorder="1" applyAlignment="1">
      <alignment horizontal="right" vertical="center"/>
    </xf>
    <xf numFmtId="198" fontId="155" fillId="9" borderId="46" xfId="6" applyNumberFormat="1" applyFont="1" applyFill="1" applyBorder="1" applyAlignment="1">
      <alignment horizontal="right" vertical="center"/>
    </xf>
    <xf numFmtId="198" fontId="155" fillId="9" borderId="47" xfId="6" applyNumberFormat="1" applyFont="1" applyFill="1" applyBorder="1" applyAlignment="1">
      <alignment horizontal="right" vertical="center"/>
    </xf>
    <xf numFmtId="0" fontId="123" fillId="0" borderId="45" xfId="6" applyFont="1" applyBorder="1" applyAlignment="1" applyProtection="1">
      <alignment horizontal="left" vertical="center"/>
      <protection locked="0" hidden="1"/>
    </xf>
    <xf numFmtId="0" fontId="123" fillId="0" borderId="46" xfId="6" applyFont="1" applyBorder="1" applyAlignment="1" applyProtection="1">
      <alignment horizontal="left" vertical="center"/>
      <protection locked="0" hidden="1"/>
    </xf>
    <xf numFmtId="0" fontId="123" fillId="0" borderId="47" xfId="6" applyFont="1" applyBorder="1" applyAlignment="1" applyProtection="1">
      <alignment horizontal="left" vertical="center"/>
      <protection locked="0" hidden="1"/>
    </xf>
    <xf numFmtId="0" fontId="84" fillId="15" borderId="6" xfId="6" applyFont="1" applyFill="1" applyBorder="1" applyAlignment="1" applyProtection="1">
      <alignment horizontal="center" vertical="center"/>
      <protection hidden="1"/>
    </xf>
    <xf numFmtId="197" fontId="84" fillId="0" borderId="6" xfId="2" applyNumberFormat="1" applyFont="1" applyBorder="1" applyAlignment="1">
      <alignment horizontal="center" vertical="center" shrinkToFit="1"/>
    </xf>
    <xf numFmtId="0" fontId="88" fillId="10" borderId="6" xfId="6" applyFont="1" applyFill="1" applyBorder="1" applyAlignment="1">
      <alignment horizontal="center" vertical="center"/>
    </xf>
    <xf numFmtId="197" fontId="88" fillId="16" borderId="8" xfId="2" applyNumberFormat="1" applyFont="1" applyFill="1" applyBorder="1" applyAlignment="1">
      <alignment horizontal="center" vertical="center" shrinkToFit="1"/>
    </xf>
    <xf numFmtId="197" fontId="88" fillId="15" borderId="6" xfId="2" applyNumberFormat="1" applyFont="1" applyFill="1" applyBorder="1" applyAlignment="1">
      <alignment horizontal="center" vertical="center" shrinkToFit="1"/>
    </xf>
    <xf numFmtId="197" fontId="88" fillId="9" borderId="6" xfId="2" applyNumberFormat="1" applyFont="1" applyFill="1" applyBorder="1" applyAlignment="1">
      <alignment horizontal="center" vertical="center" wrapText="1" shrinkToFit="1"/>
    </xf>
    <xf numFmtId="0" fontId="88" fillId="10" borderId="34" xfId="2" applyFont="1" applyFill="1" applyBorder="1" applyAlignment="1">
      <alignment horizontal="center" vertical="center" wrapText="1"/>
    </xf>
    <xf numFmtId="0" fontId="88" fillId="10" borderId="35" xfId="2" applyFont="1" applyFill="1" applyBorder="1" applyAlignment="1">
      <alignment horizontal="center" vertical="center" wrapText="1"/>
    </xf>
    <xf numFmtId="0" fontId="88" fillId="10" borderId="36" xfId="2" applyFont="1" applyFill="1" applyBorder="1" applyAlignment="1">
      <alignment horizontal="center" vertical="center" wrapText="1"/>
    </xf>
    <xf numFmtId="0" fontId="88" fillId="10" borderId="40" xfId="2" applyFont="1" applyFill="1" applyBorder="1" applyAlignment="1">
      <alignment horizontal="center" vertical="center" wrapText="1"/>
    </xf>
    <xf numFmtId="0" fontId="88" fillId="10" borderId="37" xfId="2" applyFont="1" applyFill="1" applyBorder="1" applyAlignment="1">
      <alignment horizontal="center" vertical="center" wrapText="1"/>
    </xf>
    <xf numFmtId="0" fontId="88" fillId="10" borderId="41" xfId="2" applyFont="1" applyFill="1" applyBorder="1" applyAlignment="1">
      <alignment horizontal="center" vertical="center" wrapText="1"/>
    </xf>
    <xf numFmtId="0" fontId="88" fillId="10" borderId="6" xfId="2" applyFont="1" applyFill="1" applyBorder="1" applyAlignment="1">
      <alignment horizontal="center" vertical="center" wrapText="1"/>
    </xf>
    <xf numFmtId="5" fontId="88" fillId="10" borderId="6" xfId="2" applyNumberFormat="1" applyFont="1" applyFill="1" applyBorder="1" applyAlignment="1">
      <alignment horizontal="center" vertical="center"/>
    </xf>
    <xf numFmtId="197" fontId="88" fillId="0" borderId="35" xfId="2" applyNumberFormat="1" applyFont="1" applyBorder="1" applyAlignment="1">
      <alignment horizontal="center" vertical="center" shrinkToFit="1"/>
    </xf>
    <xf numFmtId="197" fontId="88" fillId="0" borderId="36" xfId="2" applyNumberFormat="1" applyFont="1" applyBorder="1" applyAlignment="1">
      <alignment horizontal="center" vertical="center" shrinkToFit="1"/>
    </xf>
    <xf numFmtId="197" fontId="88" fillId="0" borderId="37" xfId="2" applyNumberFormat="1" applyFont="1" applyBorder="1" applyAlignment="1">
      <alignment horizontal="center" vertical="center" shrinkToFit="1"/>
    </xf>
    <xf numFmtId="197" fontId="88" fillId="0" borderId="41" xfId="2" applyNumberFormat="1" applyFont="1" applyBorder="1" applyAlignment="1">
      <alignment horizontal="center" vertical="center" shrinkToFit="1"/>
    </xf>
    <xf numFmtId="197" fontId="84" fillId="16" borderId="7" xfId="2" applyNumberFormat="1" applyFont="1" applyFill="1" applyBorder="1" applyAlignment="1">
      <alignment horizontal="center" vertical="center" shrinkToFit="1"/>
    </xf>
    <xf numFmtId="197" fontId="84" fillId="16" borderId="8" xfId="2" applyNumberFormat="1" applyFont="1" applyFill="1" applyBorder="1" applyAlignment="1">
      <alignment horizontal="center" vertical="center" shrinkToFit="1"/>
    </xf>
    <xf numFmtId="197" fontId="84" fillId="16" borderId="9" xfId="2" applyNumberFormat="1" applyFont="1" applyFill="1" applyBorder="1" applyAlignment="1">
      <alignment horizontal="center" vertical="center" shrinkToFit="1"/>
    </xf>
    <xf numFmtId="0" fontId="150" fillId="9" borderId="7" xfId="6" applyFont="1" applyFill="1" applyBorder="1" applyAlignment="1" applyProtection="1">
      <alignment horizontal="left" vertical="center" shrinkToFit="1"/>
      <protection locked="0"/>
    </xf>
    <xf numFmtId="0" fontId="150" fillId="9" borderId="8" xfId="6" applyFont="1" applyFill="1" applyBorder="1" applyAlignment="1" applyProtection="1">
      <alignment horizontal="left" vertical="center" shrinkToFit="1"/>
      <protection locked="0"/>
    </xf>
    <xf numFmtId="0" fontId="150" fillId="9" borderId="9" xfId="6" applyFont="1" applyFill="1" applyBorder="1" applyAlignment="1" applyProtection="1">
      <alignment horizontal="left" vertical="center" shrinkToFit="1"/>
      <protection locked="0"/>
    </xf>
    <xf numFmtId="198" fontId="152" fillId="9" borderId="7" xfId="6" applyNumberFormat="1" applyFont="1" applyFill="1" applyBorder="1" applyAlignment="1" applyProtection="1">
      <alignment horizontal="right" vertical="center"/>
      <protection locked="0"/>
    </xf>
    <xf numFmtId="198" fontId="152" fillId="9" borderId="8" xfId="6" applyNumberFormat="1" applyFont="1" applyFill="1" applyBorder="1" applyAlignment="1" applyProtection="1">
      <alignment horizontal="right" vertical="center"/>
      <protection locked="0"/>
    </xf>
    <xf numFmtId="198" fontId="152" fillId="9" borderId="9" xfId="6" applyNumberFormat="1" applyFont="1" applyFill="1" applyBorder="1" applyAlignment="1" applyProtection="1">
      <alignment horizontal="right" vertical="center"/>
      <protection locked="0"/>
    </xf>
    <xf numFmtId="198" fontId="155" fillId="9" borderId="7" xfId="6" applyNumberFormat="1" applyFont="1" applyFill="1" applyBorder="1" applyAlignment="1">
      <alignment horizontal="right" vertical="center"/>
    </xf>
    <xf numFmtId="198" fontId="155" fillId="9" borderId="8" xfId="6" applyNumberFormat="1" applyFont="1" applyFill="1" applyBorder="1" applyAlignment="1">
      <alignment horizontal="right" vertical="center"/>
    </xf>
    <xf numFmtId="198" fontId="155" fillId="9" borderId="9" xfId="6" applyNumberFormat="1" applyFont="1" applyFill="1" applyBorder="1" applyAlignment="1">
      <alignment horizontal="right" vertical="center"/>
    </xf>
    <xf numFmtId="0" fontId="152" fillId="10" borderId="6" xfId="6" applyFont="1" applyFill="1" applyBorder="1" applyAlignment="1">
      <alignment horizontal="center" vertical="center" wrapText="1" shrinkToFit="1"/>
    </xf>
    <xf numFmtId="0" fontId="152" fillId="10" borderId="6" xfId="6" applyFont="1" applyFill="1" applyBorder="1" applyAlignment="1">
      <alignment horizontal="center" vertical="center"/>
    </xf>
    <xf numFmtId="38" fontId="197" fillId="19" borderId="7" xfId="1255" applyFont="1" applyFill="1" applyBorder="1" applyAlignment="1" applyProtection="1">
      <alignment horizontal="center" vertical="center" wrapText="1" shrinkToFit="1"/>
    </xf>
    <xf numFmtId="38" fontId="197" fillId="19" borderId="8" xfId="1255" applyFont="1" applyFill="1" applyBorder="1" applyAlignment="1" applyProtection="1">
      <alignment horizontal="center" vertical="center" wrapText="1" shrinkToFit="1"/>
    </xf>
    <xf numFmtId="38" fontId="197" fillId="19" borderId="9" xfId="1255" applyFont="1" applyFill="1" applyBorder="1" applyAlignment="1" applyProtection="1">
      <alignment horizontal="center" vertical="center" wrapText="1" shrinkToFit="1"/>
    </xf>
    <xf numFmtId="0" fontId="88" fillId="0" borderId="6" xfId="1255" applyNumberFormat="1" applyFont="1" applyFill="1" applyBorder="1" applyAlignment="1" applyProtection="1">
      <alignment horizontal="center" vertical="center" wrapText="1" shrinkToFit="1"/>
      <protection locked="0"/>
    </xf>
    <xf numFmtId="0" fontId="123" fillId="0" borderId="43" xfId="6" applyFont="1" applyBorder="1" applyAlignment="1" applyProtection="1">
      <alignment horizontal="left" vertical="center"/>
      <protection hidden="1"/>
    </xf>
    <xf numFmtId="0" fontId="150" fillId="9" borderId="0" xfId="6" applyFont="1" applyFill="1" applyBorder="1" applyAlignment="1" applyProtection="1">
      <alignment horizontal="right" vertical="center"/>
    </xf>
    <xf numFmtId="0" fontId="150" fillId="9" borderId="39" xfId="6" applyFont="1" applyFill="1" applyBorder="1" applyAlignment="1" applyProtection="1">
      <alignment horizontal="right" vertical="center"/>
    </xf>
    <xf numFmtId="198" fontId="210" fillId="9" borderId="43" xfId="6" applyNumberFormat="1" applyFont="1" applyFill="1" applyBorder="1" applyAlignment="1" applyProtection="1">
      <alignment horizontal="right" vertical="center"/>
    </xf>
    <xf numFmtId="0" fontId="150" fillId="9" borderId="45" xfId="6" applyFont="1" applyFill="1" applyBorder="1" applyAlignment="1" applyProtection="1">
      <alignment horizontal="left" vertical="center" shrinkToFit="1"/>
      <protection locked="0"/>
    </xf>
    <xf numFmtId="0" fontId="150" fillId="9" borderId="46" xfId="6" applyFont="1" applyFill="1" applyBorder="1" applyAlignment="1" applyProtection="1">
      <alignment horizontal="left" vertical="center" shrinkToFit="1"/>
      <protection locked="0"/>
    </xf>
    <xf numFmtId="0" fontId="150" fillId="9" borderId="47" xfId="6" applyFont="1" applyFill="1" applyBorder="1" applyAlignment="1" applyProtection="1">
      <alignment horizontal="left" vertical="center" shrinkToFit="1"/>
      <protection locked="0"/>
    </xf>
    <xf numFmtId="198" fontId="152" fillId="9" borderId="45" xfId="6" applyNumberFormat="1" applyFont="1" applyFill="1" applyBorder="1" applyAlignment="1" applyProtection="1">
      <alignment horizontal="right" vertical="center"/>
      <protection locked="0"/>
    </xf>
    <xf numFmtId="198" fontId="152" fillId="9" borderId="46" xfId="6" applyNumberFormat="1" applyFont="1" applyFill="1" applyBorder="1" applyAlignment="1" applyProtection="1">
      <alignment horizontal="right" vertical="center"/>
      <protection locked="0"/>
    </xf>
    <xf numFmtId="198" fontId="152" fillId="9" borderId="47" xfId="6" applyNumberFormat="1" applyFont="1" applyFill="1" applyBorder="1" applyAlignment="1" applyProtection="1">
      <alignment horizontal="right" vertical="center"/>
      <protection locked="0"/>
    </xf>
    <xf numFmtId="0" fontId="152" fillId="10" borderId="6" xfId="6" applyFont="1" applyFill="1" applyBorder="1" applyAlignment="1">
      <alignment horizontal="center" vertical="center" wrapText="1"/>
    </xf>
    <xf numFmtId="3" fontId="197" fillId="0" borderId="6" xfId="6" applyNumberFormat="1" applyFont="1" applyFill="1" applyBorder="1" applyAlignment="1">
      <alignment horizontal="center" vertical="center"/>
    </xf>
    <xf numFmtId="0" fontId="84" fillId="9" borderId="0" xfId="6" applyFont="1" applyFill="1" applyAlignment="1" applyProtection="1">
      <alignment horizontal="left" vertical="center" wrapText="1"/>
    </xf>
    <xf numFmtId="0" fontId="88" fillId="9" borderId="6" xfId="6" applyFont="1" applyFill="1" applyBorder="1" applyAlignment="1">
      <alignment horizontal="left" vertical="center" shrinkToFit="1"/>
    </xf>
    <xf numFmtId="0" fontId="88" fillId="9" borderId="7" xfId="6" applyFont="1" applyFill="1" applyBorder="1" applyAlignment="1">
      <alignment horizontal="left" vertical="center" shrinkToFit="1"/>
    </xf>
    <xf numFmtId="0" fontId="84" fillId="9" borderId="9" xfId="6" applyFont="1" applyFill="1" applyBorder="1" applyAlignment="1">
      <alignment horizontal="left" vertical="center"/>
    </xf>
    <xf numFmtId="0" fontId="84" fillId="9" borderId="6" xfId="6" applyFont="1" applyFill="1" applyBorder="1" applyAlignment="1">
      <alignment horizontal="left" vertical="center"/>
    </xf>
    <xf numFmtId="0" fontId="150" fillId="9" borderId="7" xfId="6" applyFont="1" applyFill="1" applyBorder="1" applyAlignment="1" applyProtection="1">
      <alignment horizontal="left" vertical="center" wrapText="1" shrinkToFit="1"/>
      <protection locked="0"/>
    </xf>
    <xf numFmtId="0" fontId="150" fillId="9" borderId="8" xfId="6" applyFont="1" applyFill="1" applyBorder="1" applyAlignment="1" applyProtection="1">
      <alignment horizontal="left" vertical="center" wrapText="1" shrinkToFit="1"/>
      <protection locked="0"/>
    </xf>
    <xf numFmtId="0" fontId="150" fillId="9" borderId="9" xfId="6" applyFont="1" applyFill="1" applyBorder="1" applyAlignment="1" applyProtection="1">
      <alignment horizontal="left" vertical="center" wrapText="1" shrinkToFit="1"/>
      <protection locked="0"/>
    </xf>
    <xf numFmtId="0" fontId="150" fillId="9" borderId="7" xfId="6" applyFont="1" applyFill="1" applyBorder="1" applyAlignment="1" applyProtection="1">
      <alignment horizontal="left" vertical="center"/>
      <protection locked="0"/>
    </xf>
    <xf numFmtId="0" fontId="150" fillId="9" borderId="8" xfId="6" applyFont="1" applyFill="1" applyBorder="1" applyAlignment="1" applyProtection="1">
      <alignment horizontal="left" vertical="center"/>
      <protection locked="0"/>
    </xf>
    <xf numFmtId="0" fontId="150" fillId="9" borderId="9" xfId="6" applyFont="1" applyFill="1" applyBorder="1" applyAlignment="1" applyProtection="1">
      <alignment horizontal="left" vertical="center"/>
      <protection locked="0"/>
    </xf>
    <xf numFmtId="197" fontId="84" fillId="16" borderId="7" xfId="2" applyNumberFormat="1" applyFont="1" applyFill="1" applyBorder="1" applyAlignment="1">
      <alignment horizontal="center" vertical="center" wrapText="1" shrinkToFit="1"/>
    </xf>
    <xf numFmtId="0" fontId="150" fillId="9" borderId="45" xfId="6" applyFont="1" applyFill="1" applyBorder="1" applyAlignment="1" applyProtection="1">
      <alignment horizontal="left" vertical="center"/>
      <protection locked="0"/>
    </xf>
    <xf numFmtId="0" fontId="150" fillId="9" borderId="46" xfId="6" applyFont="1" applyFill="1" applyBorder="1" applyAlignment="1" applyProtection="1">
      <alignment horizontal="left" vertical="center"/>
      <protection locked="0"/>
    </xf>
    <xf numFmtId="0" fontId="150" fillId="9" borderId="47" xfId="6" applyFont="1" applyFill="1" applyBorder="1" applyAlignment="1" applyProtection="1">
      <alignment horizontal="left" vertical="center"/>
      <protection locked="0"/>
    </xf>
    <xf numFmtId="0" fontId="155" fillId="0" borderId="7" xfId="6" applyNumberFormat="1" applyFont="1" applyBorder="1" applyAlignment="1">
      <alignment horizontal="left" vertical="center" shrinkToFit="1"/>
    </xf>
    <xf numFmtId="0" fontId="155" fillId="0" borderId="8" xfId="6" applyNumberFormat="1" applyFont="1" applyBorder="1" applyAlignment="1">
      <alignment horizontal="left" vertical="center" shrinkToFit="1"/>
    </xf>
    <xf numFmtId="38" fontId="71" fillId="3" borderId="226" xfId="1249" applyFont="1" applyFill="1" applyBorder="1" applyAlignment="1" applyProtection="1">
      <alignment horizontal="center" vertical="center"/>
    </xf>
    <xf numFmtId="38" fontId="71" fillId="3" borderId="229" xfId="1249" applyFont="1" applyFill="1" applyBorder="1" applyAlignment="1" applyProtection="1">
      <alignment horizontal="center" vertical="center"/>
    </xf>
    <xf numFmtId="0" fontId="54" fillId="18" borderId="237" xfId="1248" applyFont="1" applyFill="1" applyBorder="1" applyAlignment="1" applyProtection="1">
      <alignment horizontal="center" vertical="center"/>
    </xf>
    <xf numFmtId="0" fontId="54" fillId="18" borderId="75" xfId="1248" applyFont="1" applyFill="1" applyBorder="1" applyAlignment="1" applyProtection="1">
      <alignment horizontal="center" vertical="center"/>
    </xf>
    <xf numFmtId="0" fontId="54" fillId="18" borderId="78" xfId="1248" applyFont="1" applyFill="1" applyBorder="1" applyAlignment="1" applyProtection="1">
      <alignment horizontal="center" vertical="center"/>
    </xf>
    <xf numFmtId="38" fontId="71" fillId="10" borderId="151" xfId="1" applyFont="1" applyFill="1" applyBorder="1" applyAlignment="1" applyProtection="1">
      <alignment horizontal="center" vertical="center"/>
    </xf>
    <xf numFmtId="38" fontId="71" fillId="10" borderId="152" xfId="1" applyFont="1" applyFill="1" applyBorder="1" applyAlignment="1" applyProtection="1">
      <alignment horizontal="center" vertical="center"/>
    </xf>
    <xf numFmtId="38" fontId="71" fillId="10" borderId="153" xfId="1" applyFont="1" applyFill="1" applyBorder="1" applyAlignment="1" applyProtection="1">
      <alignment horizontal="center" vertical="center"/>
    </xf>
    <xf numFmtId="0" fontId="71" fillId="3" borderId="182" xfId="1248" applyFont="1" applyFill="1" applyBorder="1" applyAlignment="1" applyProtection="1">
      <alignment horizontal="center" vertical="center" wrapText="1"/>
    </xf>
    <xf numFmtId="0" fontId="71" fillId="3" borderId="188" xfId="1248" applyFont="1" applyFill="1" applyBorder="1" applyAlignment="1" applyProtection="1">
      <alignment horizontal="center" vertical="center"/>
    </xf>
    <xf numFmtId="0" fontId="71" fillId="3" borderId="183" xfId="1248" applyFont="1" applyFill="1" applyBorder="1" applyAlignment="1" applyProtection="1">
      <alignment horizontal="center" vertical="center"/>
    </xf>
    <xf numFmtId="0" fontId="71" fillId="3" borderId="184" xfId="1248" applyFont="1" applyFill="1" applyBorder="1" applyAlignment="1" applyProtection="1">
      <alignment horizontal="center" vertical="center"/>
    </xf>
    <xf numFmtId="0" fontId="71" fillId="3" borderId="185" xfId="1248" applyFont="1" applyFill="1" applyBorder="1" applyAlignment="1" applyProtection="1">
      <alignment horizontal="center" vertical="center"/>
    </xf>
    <xf numFmtId="0" fontId="71" fillId="3" borderId="225" xfId="1248" applyFont="1" applyFill="1" applyBorder="1" applyAlignment="1" applyProtection="1">
      <alignment horizontal="center" vertical="center"/>
    </xf>
    <xf numFmtId="0" fontId="71" fillId="3" borderId="228" xfId="1248" applyFont="1" applyFill="1" applyBorder="1" applyAlignment="1" applyProtection="1">
      <alignment horizontal="center" vertical="center"/>
    </xf>
    <xf numFmtId="0" fontId="54" fillId="18" borderId="195" xfId="1248" applyFont="1" applyFill="1" applyBorder="1" applyAlignment="1" applyProtection="1">
      <alignment horizontal="center" vertical="center"/>
    </xf>
    <xf numFmtId="0" fontId="54" fillId="18" borderId="155" xfId="1248" applyFont="1" applyFill="1" applyBorder="1" applyAlignment="1" applyProtection="1">
      <alignment horizontal="center" vertical="center"/>
    </xf>
    <xf numFmtId="0" fontId="54" fillId="18" borderId="80" xfId="1248" applyFont="1" applyFill="1" applyBorder="1" applyAlignment="1" applyProtection="1">
      <alignment horizontal="center" vertical="center"/>
    </xf>
    <xf numFmtId="0" fontId="54" fillId="18" borderId="231" xfId="1248" applyFont="1" applyFill="1" applyBorder="1" applyAlignment="1" applyProtection="1">
      <alignment horizontal="center" vertical="center"/>
    </xf>
    <xf numFmtId="0" fontId="54" fillId="18" borderId="39" xfId="1248" applyFont="1" applyFill="1" applyBorder="1" applyAlignment="1" applyProtection="1">
      <alignment horizontal="center" vertical="center"/>
    </xf>
    <xf numFmtId="0" fontId="71" fillId="10" borderId="242" xfId="1248" applyFont="1" applyFill="1" applyBorder="1" applyAlignment="1" applyProtection="1">
      <alignment horizontal="center" vertical="center"/>
    </xf>
    <xf numFmtId="0" fontId="71" fillId="10" borderId="109" xfId="1248" applyFont="1" applyFill="1" applyBorder="1" applyAlignment="1" applyProtection="1">
      <alignment horizontal="center" vertical="center"/>
    </xf>
    <xf numFmtId="0" fontId="71" fillId="10" borderId="243" xfId="1248" applyFont="1" applyFill="1" applyBorder="1" applyAlignment="1" applyProtection="1">
      <alignment horizontal="center" vertical="center"/>
    </xf>
    <xf numFmtId="0" fontId="71" fillId="10" borderId="151" xfId="1248" applyFont="1" applyFill="1" applyBorder="1" applyAlignment="1" applyProtection="1">
      <alignment horizontal="center" vertical="center"/>
    </xf>
    <xf numFmtId="0" fontId="71" fillId="10" borderId="152" xfId="1248" applyFont="1" applyFill="1" applyBorder="1" applyAlignment="1" applyProtection="1">
      <alignment horizontal="center" vertical="center"/>
    </xf>
    <xf numFmtId="0" fontId="71" fillId="10" borderId="153" xfId="1248" applyFont="1" applyFill="1" applyBorder="1" applyAlignment="1" applyProtection="1">
      <alignment horizontal="center" vertical="center"/>
    </xf>
    <xf numFmtId="0" fontId="71" fillId="10" borderId="183" xfId="1248" applyFont="1" applyFill="1" applyBorder="1" applyAlignment="1" applyProtection="1">
      <alignment horizontal="center" vertical="center"/>
    </xf>
    <xf numFmtId="0" fontId="71" fillId="10" borderId="184" xfId="1248" applyFont="1" applyFill="1" applyBorder="1" applyAlignment="1" applyProtection="1">
      <alignment horizontal="center" vertical="center"/>
    </xf>
    <xf numFmtId="0" fontId="71" fillId="10" borderId="185" xfId="1248" applyFont="1" applyFill="1" applyBorder="1" applyAlignment="1" applyProtection="1">
      <alignment horizontal="center" vertical="center"/>
    </xf>
    <xf numFmtId="0" fontId="71" fillId="3" borderId="156" xfId="1248" applyFont="1" applyFill="1" applyBorder="1" applyAlignment="1" applyProtection="1">
      <alignment horizontal="center" vertical="center" wrapText="1"/>
    </xf>
    <xf numFmtId="0" fontId="71" fillId="3" borderId="60" xfId="1248" applyFont="1" applyFill="1" applyBorder="1" applyAlignment="1" applyProtection="1">
      <alignment horizontal="center" vertical="center"/>
    </xf>
    <xf numFmtId="38" fontId="71" fillId="3" borderId="226" xfId="1" applyFont="1" applyFill="1" applyBorder="1" applyAlignment="1" applyProtection="1">
      <alignment horizontal="center" vertical="center"/>
    </xf>
    <xf numFmtId="38" fontId="71" fillId="3" borderId="229" xfId="1" applyFont="1" applyFill="1" applyBorder="1" applyAlignment="1" applyProtection="1">
      <alignment horizontal="center" vertical="center"/>
    </xf>
    <xf numFmtId="0" fontId="71" fillId="3" borderId="90" xfId="1248" applyFont="1" applyFill="1" applyBorder="1" applyAlignment="1" applyProtection="1">
      <alignment horizontal="center" vertical="center"/>
    </xf>
    <xf numFmtId="0" fontId="71" fillId="3" borderId="91" xfId="1248" applyFont="1" applyFill="1" applyBorder="1" applyAlignment="1" applyProtection="1">
      <alignment horizontal="center" vertical="center"/>
    </xf>
    <xf numFmtId="0" fontId="71" fillId="3" borderId="239" xfId="1248" applyFont="1" applyFill="1" applyBorder="1" applyAlignment="1" applyProtection="1">
      <alignment horizontal="center" vertical="center"/>
    </xf>
    <xf numFmtId="0" fontId="71" fillId="3" borderId="241" xfId="1248" applyFont="1" applyFill="1" applyBorder="1" applyAlignment="1" applyProtection="1">
      <alignment horizontal="center" vertical="center"/>
    </xf>
    <xf numFmtId="38" fontId="71" fillId="3" borderId="148" xfId="1249" applyFont="1" applyFill="1" applyBorder="1" applyAlignment="1" applyProtection="1">
      <alignment horizontal="center" vertical="center"/>
    </xf>
    <xf numFmtId="0" fontId="71" fillId="3" borderId="155" xfId="1248" applyFont="1" applyFill="1" applyBorder="1" applyAlignment="1" applyProtection="1">
      <alignment horizontal="center" vertical="center" wrapText="1"/>
    </xf>
    <xf numFmtId="0" fontId="162" fillId="0" borderId="6" xfId="2" applyFont="1" applyBorder="1" applyAlignment="1">
      <alignment vertical="center"/>
    </xf>
    <xf numFmtId="0" fontId="162" fillId="0" borderId="8" xfId="2" applyFont="1" applyBorder="1" applyAlignment="1" applyProtection="1">
      <alignment vertical="center"/>
      <protection locked="0"/>
    </xf>
    <xf numFmtId="0" fontId="162" fillId="0" borderId="0" xfId="2" applyFont="1" applyAlignment="1">
      <alignment vertical="center"/>
    </xf>
    <xf numFmtId="0" fontId="194" fillId="0" borderId="0" xfId="2" applyFont="1" applyAlignment="1">
      <alignment vertical="center" wrapText="1"/>
    </xf>
    <xf numFmtId="0" fontId="158" fillId="0" borderId="0" xfId="2" applyFont="1" applyAlignment="1">
      <alignment horizontal="left" vertical="center"/>
    </xf>
    <xf numFmtId="0" fontId="48" fillId="0" borderId="260" xfId="0" applyFont="1" applyBorder="1" applyAlignment="1" applyProtection="1">
      <alignment horizontal="center" vertical="center" shrinkToFit="1"/>
    </xf>
    <xf numFmtId="0" fontId="48" fillId="0" borderId="261" xfId="0" applyFont="1" applyBorder="1" applyAlignment="1" applyProtection="1">
      <alignment horizontal="center" vertical="center" shrinkToFit="1"/>
    </xf>
    <xf numFmtId="0" fontId="48" fillId="0" borderId="260" xfId="0" applyFont="1" applyBorder="1" applyAlignment="1" applyProtection="1">
      <alignment horizontal="left" vertical="center" indent="1" shrinkToFit="1"/>
    </xf>
    <xf numFmtId="0" fontId="48" fillId="0" borderId="8" xfId="0" applyFont="1" applyBorder="1" applyAlignment="1" applyProtection="1">
      <alignment horizontal="left" vertical="center" indent="1" shrinkToFit="1"/>
    </xf>
    <xf numFmtId="0" fontId="48" fillId="0" borderId="261" xfId="0" applyFont="1" applyBorder="1" applyAlignment="1" applyProtection="1">
      <alignment horizontal="left" vertical="center" indent="1" shrinkToFit="1"/>
    </xf>
    <xf numFmtId="0" fontId="48" fillId="0" borderId="8" xfId="0" applyFont="1" applyBorder="1" applyAlignment="1" applyProtection="1">
      <alignment horizontal="center" vertical="center" shrinkToFit="1"/>
    </xf>
    <xf numFmtId="0" fontId="196" fillId="0" borderId="0" xfId="1256" applyAlignment="1" applyProtection="1">
      <alignment horizontal="left" vertical="center"/>
      <protection hidden="1"/>
    </xf>
    <xf numFmtId="0" fontId="207" fillId="0" borderId="0" xfId="1257" applyAlignment="1" applyProtection="1">
      <alignment horizontal="left" vertical="center"/>
      <protection hidden="1"/>
    </xf>
    <xf numFmtId="49" fontId="48" fillId="9" borderId="0" xfId="6" applyNumberFormat="1" applyFont="1" applyFill="1" applyAlignment="1" applyProtection="1">
      <alignment horizontal="left" vertical="top" wrapText="1" shrinkToFit="1"/>
      <protection hidden="1"/>
    </xf>
    <xf numFmtId="0" fontId="2" fillId="0" borderId="0" xfId="1258" applyAlignment="1" applyProtection="1">
      <alignment horizontal="left" vertical="center"/>
      <protection hidden="1"/>
    </xf>
    <xf numFmtId="180" fontId="48" fillId="9" borderId="0" xfId="12" applyNumberFormat="1" applyFont="1" applyFill="1" applyAlignment="1" applyProtection="1">
      <alignment horizontal="right" vertical="center" shrinkToFit="1"/>
      <protection hidden="1"/>
    </xf>
    <xf numFmtId="49" fontId="207" fillId="9" borderId="0" xfId="1257" applyNumberFormat="1" applyFill="1" applyAlignment="1" applyProtection="1">
      <alignment horizontal="left" vertical="top"/>
      <protection hidden="1"/>
    </xf>
    <xf numFmtId="0" fontId="66" fillId="9" borderId="37" xfId="6" applyFont="1" applyFill="1" applyBorder="1" applyAlignment="1" applyProtection="1">
      <alignment horizontal="left" vertical="center" shrinkToFit="1"/>
      <protection hidden="1"/>
    </xf>
    <xf numFmtId="0" fontId="66" fillId="9" borderId="260" xfId="6" applyFont="1" applyFill="1" applyBorder="1" applyAlignment="1" applyProtection="1">
      <alignment horizontal="left" vertical="center" indent="1" shrinkToFit="1"/>
      <protection hidden="1"/>
    </xf>
  </cellXfs>
  <cellStyles count="1259">
    <cellStyle name="パーセント 10" xfId="1244" xr:uid="{709D9CAE-D39A-4AA6-8D9C-FE598D570ACA}"/>
    <cellStyle name="パーセント 10 2" xfId="1253" xr:uid="{908A0D47-B968-4B1A-9464-C4F56383BD62}"/>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3" xfId="801" xr:uid="{2861E522-4DF7-4F49-BB0E-D3A1B5F0F982}"/>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3" xfId="853" xr:uid="{8C50CE83-6C4E-4E6C-BAA7-2B769ED30C6E}"/>
    <cellStyle name="パーセント 3 2 2 4" xfId="410" xr:uid="{27B4A042-D29D-4AD9-ABCD-2782AD139386}"/>
    <cellStyle name="パーセント 3 2 2 4 2" xfId="995" xr:uid="{AA00F496-1660-48ED-B46C-1F608E609F04}"/>
    <cellStyle name="パーセント 3 2 2 5" xfId="704" xr:uid="{EEE9E199-F228-4B8B-88AE-9E27CAC558BA}"/>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3" xfId="820" xr:uid="{4C1193E5-7561-45A6-A54B-82C36DD2EB9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3" xfId="854" xr:uid="{AE91B7DB-E06D-42FC-B1EA-9B97955CA77E}"/>
    <cellStyle name="パーセント 3 2 3 4" xfId="429" xr:uid="{19F268AF-6715-4385-843B-D800476A5BAD}"/>
    <cellStyle name="パーセント 3 2 3 4 2" xfId="1014" xr:uid="{402BA2EA-47C9-41B3-AB96-468CAB304BD9}"/>
    <cellStyle name="パーセント 3 2 3 5" xfId="723" xr:uid="{4AC35211-6718-4A17-85C5-7D9C9A48E3AF}"/>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3" xfId="769" xr:uid="{1F1054A0-B280-4B80-BFF0-5BCEDEB3FFF0}"/>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3" xfId="855" xr:uid="{169D8658-6650-4648-86AA-AD6F68F8F3C8}"/>
    <cellStyle name="パーセント 3 2 6" xfId="378" xr:uid="{1511CF35-8E1E-4FBE-A597-65B5DC9A3DF8}"/>
    <cellStyle name="パーセント 3 2 6 2" xfId="963" xr:uid="{0B573862-DF4E-4E94-9E3F-65C5E44F167D}"/>
    <cellStyle name="パーセント 3 2 7" xfId="671" xr:uid="{7591BD9C-DD24-415B-9E29-DB5A61400600}"/>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3" xfId="788" xr:uid="{DAF75F0E-2C8D-4020-A5D4-992243F09B4B}"/>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3" xfId="856" xr:uid="{8D2BD32E-459D-4A89-B820-E70EE9E284B0}"/>
    <cellStyle name="パーセント 3 3 4" xfId="397" xr:uid="{3A87C0C6-F47F-430D-B89D-07A0F07A3097}"/>
    <cellStyle name="パーセント 3 3 4 2" xfId="982" xr:uid="{0E9EF237-0A8B-4AFF-B97F-0FCACAA84023}"/>
    <cellStyle name="パーセント 3 3 5" xfId="691" xr:uid="{C3421DF2-7CB7-4B10-9823-BB270A56A486}"/>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3" xfId="756" xr:uid="{88D7829D-6479-478F-9F57-81F844B66863}"/>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3" xfId="857" xr:uid="{8E5F51B9-4803-4AFF-B01C-557C2716111F}"/>
    <cellStyle name="パーセント 3 7" xfId="365" xr:uid="{3CE876C6-AF3B-46F9-9F8B-E4496EB49ABB}"/>
    <cellStyle name="パーセント 3 7 2" xfId="950" xr:uid="{0D12A1B9-EC42-4EE1-B186-E8B40465993B}"/>
    <cellStyle name="パーセント 3 8" xfId="658" xr:uid="{9A6D1176-36A3-4D82-B1C7-46F789EBE1F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1" xfId="1246" xr:uid="{4C061D94-DBDE-471B-AD71-6EA2FA52AA09}"/>
    <cellStyle name="桁区切り 11 2" xfId="1255" xr:uid="{CA259CF9-AC89-45BE-82DB-5C3A6089684F}"/>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3" xfId="804" xr:uid="{C56F5394-2D23-4D93-BB28-EBB9DE8BA268}"/>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3" xfId="858" xr:uid="{185A0F5A-932D-4CAE-8127-B29D4DC6509C}"/>
    <cellStyle name="桁区切り 3 2 2 4" xfId="413" xr:uid="{6F1B6DF1-99E6-4EAA-B066-E4DEB6A269C6}"/>
    <cellStyle name="桁区切り 3 2 2 4 2" xfId="998" xr:uid="{997F5A75-D988-49BD-ABAC-A8B13F031A8D}"/>
    <cellStyle name="桁区切り 3 2 2 5" xfId="707" xr:uid="{2EDF038D-9B51-47EB-86C8-69519B392880}"/>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3" xfId="821" xr:uid="{C1C26DE1-F4E2-454A-B905-76FAC0C40343}"/>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3" xfId="859" xr:uid="{68522D2D-FC32-40B1-8317-A542BAFA06C4}"/>
    <cellStyle name="桁区切り 3 2 3 4" xfId="430" xr:uid="{A618EA27-4835-4B38-86C4-EC907F58893E}"/>
    <cellStyle name="桁区切り 3 2 3 4 2" xfId="1015" xr:uid="{877DB667-19B0-460C-AD3C-6C20167E4FD8}"/>
    <cellStyle name="桁区切り 3 2 3 5" xfId="724" xr:uid="{7A0F9B55-0945-42BA-BA0A-C659670BB926}"/>
    <cellStyle name="桁区切り 3 2 4" xfId="186" xr:uid="{6DC3FC42-604E-4DA4-A0AA-AE40CF904342}"/>
    <cellStyle name="桁区切り 3 2 4 2" xfId="478" xr:uid="{C5D7F56C-1B6A-4F89-8A8B-143F56881107}"/>
    <cellStyle name="桁区切り 3 2 4 2 2" xfId="1063" xr:uid="{8AF42FEC-2321-4747-A755-7354145B3A4B}"/>
    <cellStyle name="桁区切り 3 2 4 3" xfId="772" xr:uid="{6A7077A6-FA5B-4755-8DA6-3D50FB94BC5C}"/>
    <cellStyle name="桁区切り 3 2 5" xfId="275" xr:uid="{B3C3E4B5-F0F3-4D7E-BCD9-E8AC6E7EABF5}"/>
    <cellStyle name="桁区切り 3 2 5 2" xfId="566" xr:uid="{B917A3F7-7CC7-43EE-A0CD-C77BAB16CF59}"/>
    <cellStyle name="桁区切り 3 2 5 2 2" xfId="1151" xr:uid="{AE7D372B-650D-45E4-AFCF-02BE28B7A0F0}"/>
    <cellStyle name="桁区切り 3 2 5 3" xfId="860" xr:uid="{62673C1E-88FF-425B-9E01-6E9A539F8D62}"/>
    <cellStyle name="桁区切り 3 2 6" xfId="381" xr:uid="{279CE640-E4CF-4509-B7AA-A0BEF3E97DEF}"/>
    <cellStyle name="桁区切り 3 2 6 2" xfId="966" xr:uid="{9B74D6BF-A583-42D4-97CC-52E9F07CFAA2}"/>
    <cellStyle name="桁区切り 3 2 7" xfId="674" xr:uid="{148E2931-4591-4603-89A6-EB53352AD907}"/>
    <cellStyle name="桁区切り 3 2 8" xfId="1249" xr:uid="{2A585BCA-E615-44FF-B8C3-080EAE65741B}"/>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3" xfId="791" xr:uid="{EA003A36-FC51-42DA-8925-B9D0E2291794}"/>
    <cellStyle name="桁区切り 3 3 3" xfId="276" xr:uid="{FF09086B-3370-491C-8673-3A49ED4B9E1F}"/>
    <cellStyle name="桁区切り 3 3 3 2" xfId="567" xr:uid="{1DA21B89-AC9D-406F-AC7B-340B04701E91}"/>
    <cellStyle name="桁区切り 3 3 3 2 2" xfId="1152" xr:uid="{6400C040-16F7-44CA-9778-51946E510A65}"/>
    <cellStyle name="桁区切り 3 3 3 3" xfId="861" xr:uid="{FED2D84E-EB03-4EDF-A06F-CDE1D34105E3}"/>
    <cellStyle name="桁区切り 3 3 4" xfId="400" xr:uid="{A499CD7F-FB2C-4D4B-BC4B-13D0361BA3ED}"/>
    <cellStyle name="桁区切り 3 3 4 2" xfId="985" xr:uid="{EA3BEA8A-179B-4596-BADA-832DCE56DD45}"/>
    <cellStyle name="桁区切り 3 3 5" xfId="694" xr:uid="{22A6C062-C8D0-47CF-9CAA-C826AB8F08D2}"/>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3" xfId="759" xr:uid="{2A1512D0-D081-4430-AABE-6CC31708E5E3}"/>
    <cellStyle name="桁区切り 3 6" xfId="277" xr:uid="{00EE4FAF-A6E8-4548-BAE5-3FCE6E84E805}"/>
    <cellStyle name="桁区切り 3 6 2" xfId="568" xr:uid="{BB6C9D81-B2C6-4AB3-8052-3F7D92044B81}"/>
    <cellStyle name="桁区切り 3 6 2 2" xfId="1153" xr:uid="{B00F366C-4E30-4BD7-9A07-1E1D622D0AC3}"/>
    <cellStyle name="桁区切り 3 6 3" xfId="862" xr:uid="{61E7A822-1115-4070-B180-2B6BACCC11D6}"/>
    <cellStyle name="桁区切り 3 7" xfId="368" xr:uid="{1690A2AA-8C54-4808-B419-A06EAA5478FD}"/>
    <cellStyle name="桁区切り 3 7 2" xfId="953" xr:uid="{1FD5226D-BC4B-419D-974B-048D0C7A229F}"/>
    <cellStyle name="桁区切り 3 8" xfId="661" xr:uid="{38981D09-9FC3-4285-994F-C23E99CFCF44}"/>
    <cellStyle name="桁区切り 3 9" xfId="55" xr:uid="{94E8578D-F5EE-4753-8F1F-B340D94D7293}"/>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3" xfId="863" xr:uid="{A3B223AF-938B-4023-8DA3-6B25A9BCD4FD}"/>
    <cellStyle name="桁区切り 4 11" xfId="370" xr:uid="{96ED19BC-0AEB-4E1C-AB7E-ADF9ADE6B357}"/>
    <cellStyle name="桁区切り 4 11 2" xfId="955" xr:uid="{0CA566C8-1F14-44D6-883E-8BB71EA41AC0}"/>
    <cellStyle name="桁区切り 4 12" xfId="663" xr:uid="{C037C621-F6CC-44D3-9048-486334E11518}"/>
    <cellStyle name="桁区切り 4 13" xfId="57" xr:uid="{99C61E55-41AC-4842-9CCC-C5EA1E8ECD35}"/>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3" xfId="806" xr:uid="{E968F1ED-51C6-4F41-A1DE-CB2CEB1B4BE9}"/>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3" xfId="864" xr:uid="{A9197A8C-88B9-473D-B6F2-E8D75DA32AF8}"/>
    <cellStyle name="桁区切り 4 2 2 2 4" xfId="415" xr:uid="{C21FEF28-366D-4722-9D76-3A653AD03D12}"/>
    <cellStyle name="桁区切り 4 2 2 2 4 2" xfId="1000" xr:uid="{BD22F0AF-976C-4A6A-98C1-7751F9929F8A}"/>
    <cellStyle name="桁区切り 4 2 2 2 5" xfId="709" xr:uid="{B2BD1F97-A6BF-4ACE-80C7-A552456A88AB}"/>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3" xfId="823" xr:uid="{5F04694D-736A-4E05-9041-61AF35B8297B}"/>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3" xfId="865" xr:uid="{E3FAF34F-28C6-4F39-93FC-34EEB407DE23}"/>
    <cellStyle name="桁区切り 4 2 2 3 4" xfId="432" xr:uid="{646EA36D-5C05-46C8-AAF4-2070B9435F34}"/>
    <cellStyle name="桁区切り 4 2 2 3 4 2" xfId="1017" xr:uid="{C7D0BC47-8C97-4FBD-A598-2AC37F4C1E7F}"/>
    <cellStyle name="桁区切り 4 2 2 3 5" xfId="726" xr:uid="{A42D5D82-AD19-4C99-BA45-DDD9E510A3A5}"/>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3" xfId="774" xr:uid="{0BE729AA-5BC6-46C2-B006-1C8C6FB88B9E}"/>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3" xfId="866" xr:uid="{1916753F-A506-4DD2-B1B4-0E69F881A177}"/>
    <cellStyle name="桁区切り 4 2 2 6" xfId="383" xr:uid="{E4CBE9A6-6FAF-4E6A-9049-9861F5879BA8}"/>
    <cellStyle name="桁区切り 4 2 2 6 2" xfId="968" xr:uid="{E3D3EDFB-8601-46A1-B42F-3B0B3D1E8328}"/>
    <cellStyle name="桁区切り 4 2 2 7" xfId="676" xr:uid="{F2B29393-CC85-49EC-8015-27F8889A451C}"/>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3" xfId="795" xr:uid="{269EAF99-F71D-4A56-8734-C2B2B36D74B1}"/>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3" xfId="867" xr:uid="{0960D9A7-D943-4365-9FA4-4E96235D7877}"/>
    <cellStyle name="桁区切り 4 2 3 4" xfId="404" xr:uid="{F9B9D1CA-4429-4874-AC81-D344C6FE1C50}"/>
    <cellStyle name="桁区切り 4 2 3 4 2" xfId="989" xr:uid="{09586971-1BFE-4C1B-B702-2FDFABE261BB}"/>
    <cellStyle name="桁区切り 4 2 3 5" xfId="698" xr:uid="{26D7F17C-797C-4290-91E4-EB5B7A7557E7}"/>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3" xfId="822" xr:uid="{8F268AE2-2A13-4B6A-9FF4-03FE43D53007}"/>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3" xfId="868" xr:uid="{2F1D40EC-77EE-4814-9112-10B7B07E9C6B}"/>
    <cellStyle name="桁区切り 4 2 4 4" xfId="431" xr:uid="{DD6A6CEF-4DBB-4A18-A8CB-481E4C124DC6}"/>
    <cellStyle name="桁区切り 4 2 4 4 2" xfId="1016" xr:uid="{33953168-7F18-4D21-A107-05A7550F2B0C}"/>
    <cellStyle name="桁区切り 4 2 4 5" xfId="725" xr:uid="{6D1A1978-0FF8-4674-99C0-E692D72D71BC}"/>
    <cellStyle name="桁区切り 4 2 5" xfId="177" xr:uid="{E0056C38-DB0C-4C84-89CC-96F4AFF8AA66}"/>
    <cellStyle name="桁区切り 4 2 5 2" xfId="469" xr:uid="{61287395-E0D6-4A40-8E1E-5366A26F29BA}"/>
    <cellStyle name="桁区切り 4 2 5 2 2" xfId="1054" xr:uid="{FFD8E574-D8E9-422C-A42B-B2C4FE5815D1}"/>
    <cellStyle name="桁区切り 4 2 5 3" xfId="763" xr:uid="{8A79AB25-4A0D-45D7-8690-FB03D73EDF25}"/>
    <cellStyle name="桁区切り 4 2 6" xfId="284" xr:uid="{EF0E4FBF-B119-42FE-8FFD-E171381EB0E4}"/>
    <cellStyle name="桁区切り 4 2 6 2" xfId="575" xr:uid="{65AB8991-FD3C-490E-B7EC-B7268FD72638}"/>
    <cellStyle name="桁区切り 4 2 6 2 2" xfId="1160" xr:uid="{D3197DA6-32AE-4A09-AF04-AF8366ED677F}"/>
    <cellStyle name="桁区切り 4 2 6 3" xfId="869" xr:uid="{8799C831-C19E-4060-A496-88306E403D24}"/>
    <cellStyle name="桁区切り 4 2 7" xfId="372" xr:uid="{7A1FF18B-79B4-48A5-9A1E-4414A13677A0}"/>
    <cellStyle name="桁区切り 4 2 7 2" xfId="957" xr:uid="{16BD99D4-2665-40DD-A329-D7544BD74DF4}"/>
    <cellStyle name="桁区切り 4 2 8" xfId="665" xr:uid="{70AFA1A5-E1A8-4531-82B3-255EA9140749}"/>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3" xfId="807" xr:uid="{CC9CC380-30E8-4397-ADB7-28014CE52C7F}"/>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3" xfId="870" xr:uid="{028A5F04-DA4F-42C2-A150-58E90DAA5EB9}"/>
    <cellStyle name="桁区切り 4 3 2 2 4" xfId="416" xr:uid="{D30960CC-846B-43F9-B416-E65D57B5A709}"/>
    <cellStyle name="桁区切り 4 3 2 2 4 2" xfId="1001" xr:uid="{0F45B8D3-A298-4E8E-AC2A-26A0EA54F3D1}"/>
    <cellStyle name="桁区切り 4 3 2 2 5" xfId="710" xr:uid="{EBDD1670-491A-42A4-923E-1A35439C0569}"/>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3" xfId="825" xr:uid="{164476CE-336B-4ED0-A8FF-90A0F8DAA3B7}"/>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3" xfId="871" xr:uid="{52F5D292-3DBB-46CF-9038-95F1A0AB3255}"/>
    <cellStyle name="桁区切り 4 3 2 3 4" xfId="434" xr:uid="{BFE3726D-A0C1-4E8C-B4DF-A74EED6D8E74}"/>
    <cellStyle name="桁区切り 4 3 2 3 4 2" xfId="1019" xr:uid="{76A50FFC-D413-4BEE-BDF8-68C5F6E8D300}"/>
    <cellStyle name="桁区切り 4 3 2 3 5" xfId="728" xr:uid="{2FE9DCC8-60BB-4B47-A7F3-7846E0551CB3}"/>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3" xfId="775" xr:uid="{BA47B638-C8E0-4446-ADA5-E0A7CFF62329}"/>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3" xfId="872" xr:uid="{30D0ADB1-7F77-4D91-A14E-9F5CF3B5C3E2}"/>
    <cellStyle name="桁区切り 4 3 2 6" xfId="384" xr:uid="{CD3CCA9A-14A8-4E64-AED5-70CFD4E5A0D1}"/>
    <cellStyle name="桁区切り 4 3 2 6 2" xfId="969" xr:uid="{7D305D74-0049-45FC-982E-0D5E2B8056A0}"/>
    <cellStyle name="桁区切り 4 3 2 7" xfId="677" xr:uid="{68F2FAB8-1329-48A8-A8BF-1969C8418BDC}"/>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3" xfId="797" xr:uid="{AE530714-4EC4-4E01-8C41-7E16F8FECAA4}"/>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3" xfId="873" xr:uid="{CDEA417C-7DB1-4AD2-B9F2-01618CEE04E7}"/>
    <cellStyle name="桁区切り 4 3 3 4" xfId="406" xr:uid="{1AA98BFB-8065-401A-8E51-C9DF7CA98258}"/>
    <cellStyle name="桁区切り 4 3 3 4 2" xfId="991" xr:uid="{44DD79D9-C396-49BA-8591-643F60705F24}"/>
    <cellStyle name="桁区切り 4 3 3 5" xfId="700" xr:uid="{CD4B909D-75B0-4B89-8770-914EE3E447A5}"/>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3" xfId="824" xr:uid="{1CF9D7CB-C1E2-484D-9DFC-8D2B517572AB}"/>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3" xfId="874" xr:uid="{FE9CF4C9-B16C-4B84-A457-29240E05AE6B}"/>
    <cellStyle name="桁区切り 4 3 4 4" xfId="433" xr:uid="{9D0B3B12-2F83-46D0-B3E9-2C5CC2F7A779}"/>
    <cellStyle name="桁区切り 4 3 4 4 2" xfId="1018" xr:uid="{08564C23-CF51-460B-B242-1A6DAFBD7608}"/>
    <cellStyle name="桁区切り 4 3 4 5" xfId="727" xr:uid="{FE2663FF-5DD3-4D1C-A4BE-CD266490139C}"/>
    <cellStyle name="桁区切り 4 3 5" xfId="179" xr:uid="{E15EEBCA-10B1-4CB1-86C2-7F14D281B188}"/>
    <cellStyle name="桁区切り 4 3 5 2" xfId="471" xr:uid="{549E42E1-4BCC-4314-B4DB-C83E4ED499CB}"/>
    <cellStyle name="桁区切り 4 3 5 2 2" xfId="1056" xr:uid="{88D745DE-01D0-443C-A220-4ED3D7A2938A}"/>
    <cellStyle name="桁区切り 4 3 5 3" xfId="765" xr:uid="{702955A7-B36C-40D3-B2B7-D4F63ACAE314}"/>
    <cellStyle name="桁区切り 4 3 6" xfId="290" xr:uid="{A378AB3F-F4F1-4648-A4BF-972101C78082}"/>
    <cellStyle name="桁区切り 4 3 6 2" xfId="581" xr:uid="{3BC64EE2-7EB1-4808-8A09-24EC0174CD1E}"/>
    <cellStyle name="桁区切り 4 3 6 2 2" xfId="1166" xr:uid="{9C8533D0-544A-4867-82B2-20A5ABED6D1B}"/>
    <cellStyle name="桁区切り 4 3 6 3" xfId="875" xr:uid="{A83BAF12-7CDF-4EFB-95C2-55DEEFEFB4BF}"/>
    <cellStyle name="桁区切り 4 3 7" xfId="374" xr:uid="{BEA67135-113C-404A-BBF0-C0E7121713D6}"/>
    <cellStyle name="桁区切り 4 3 7 2" xfId="959" xr:uid="{C8F1C07B-AA3A-477A-B305-821D9F4B72A3}"/>
    <cellStyle name="桁区切り 4 3 8" xfId="667" xr:uid="{22D674DE-F461-4C28-AB39-E547893000AA}"/>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3" xfId="808" xr:uid="{F9827B59-2055-4539-A120-B7026943628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3" xfId="876" xr:uid="{1D560189-2CF6-4D7E-B88E-45F785B31BE4}"/>
    <cellStyle name="桁区切り 4 4 2 2 4" xfId="417" xr:uid="{D4044A66-8C7E-475C-AB1C-71566A125649}"/>
    <cellStyle name="桁区切り 4 4 2 2 4 2" xfId="1002" xr:uid="{C48AADC0-1488-4AE9-A8AC-DC80EFB6ED50}"/>
    <cellStyle name="桁区切り 4 4 2 2 5" xfId="711" xr:uid="{ABE7BBCB-5A26-44C1-9A4B-05325B870A9F}"/>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3" xfId="827" xr:uid="{0C0DE4AF-7B0F-4FBF-BFC5-2FAD93F36A9A}"/>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3" xfId="877" xr:uid="{C0F0E54E-DA0E-4122-A49B-A5BA4C77DEEB}"/>
    <cellStyle name="桁区切り 4 4 2 3 4" xfId="436" xr:uid="{635CFCCB-3A2C-460A-BA0A-6EE2330521A6}"/>
    <cellStyle name="桁区切り 4 4 2 3 4 2" xfId="1021" xr:uid="{C32679F8-94A0-40E9-AB21-6DDC10DEF47C}"/>
    <cellStyle name="桁区切り 4 4 2 3 5" xfId="730" xr:uid="{AA971892-8364-4114-AF4D-5621EF1AA9E6}"/>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3" xfId="776" xr:uid="{5D7F8645-5237-40EC-BD23-9885EE478A78}"/>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3" xfId="878" xr:uid="{4F393CE8-25FA-4FBD-ACE3-D2A8520D663F}"/>
    <cellStyle name="桁区切り 4 4 2 6" xfId="385" xr:uid="{A9C3C00B-9726-4833-9D6C-3C6EBCE67555}"/>
    <cellStyle name="桁区切り 4 4 2 6 2" xfId="970" xr:uid="{FFD9B275-647D-4350-9B17-365E684774FB}"/>
    <cellStyle name="桁区切り 4 4 2 7" xfId="678" xr:uid="{59B92DC0-0C71-4A31-BE48-56E859538076}"/>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3" xfId="800" xr:uid="{879B921F-660E-4811-85AF-238F5F1CA54D}"/>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3" xfId="879" xr:uid="{ECF6D58A-85A3-475C-85C3-67D581DC187C}"/>
    <cellStyle name="桁区切り 4 4 3 4" xfId="409" xr:uid="{715B5522-3755-4F49-9642-427B59FD0675}"/>
    <cellStyle name="桁区切り 4 4 3 4 2" xfId="994" xr:uid="{BD6EACAE-0D63-4855-B23D-B02274309673}"/>
    <cellStyle name="桁区切り 4 4 3 5" xfId="703" xr:uid="{DE18A779-1BC6-466F-984F-D16413624320}"/>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3" xfId="826" xr:uid="{D01CB11F-70A7-42AA-9952-CF56067A96C6}"/>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3" xfId="880" xr:uid="{5A591EC2-C061-4F8C-9FFE-D9E095B9BB67}"/>
    <cellStyle name="桁区切り 4 4 4 4" xfId="435" xr:uid="{F1647908-097A-430C-9F3D-EF181B65D7DD}"/>
    <cellStyle name="桁区切り 4 4 4 4 2" xfId="1020" xr:uid="{0F953FBD-949B-4931-920A-B2EC4827A3CB}"/>
    <cellStyle name="桁区切り 4 4 4 5" xfId="729" xr:uid="{1D3D8E04-5782-4C00-9FD7-057E132C2F27}"/>
    <cellStyle name="桁区切り 4 4 5" xfId="182" xr:uid="{A753CB29-F835-44F1-AB14-DB41959B9941}"/>
    <cellStyle name="桁区切り 4 4 5 2" xfId="474" xr:uid="{51C0CC07-2350-4DDC-AFB8-9682952E68C8}"/>
    <cellStyle name="桁区切り 4 4 5 2 2" xfId="1059" xr:uid="{EA3BAD70-42C5-4250-9781-79C47A5B0E1F}"/>
    <cellStyle name="桁区切り 4 4 5 3" xfId="768" xr:uid="{4C45887E-A39B-4332-BBD6-3B51E1A91FF5}"/>
    <cellStyle name="桁区切り 4 4 6" xfId="296" xr:uid="{5F403108-5BEC-4619-8F4D-3A41FA211B85}"/>
    <cellStyle name="桁区切り 4 4 6 2" xfId="587" xr:uid="{365ABA8B-2662-4E04-8433-7C106261A915}"/>
    <cellStyle name="桁区切り 4 4 6 2 2" xfId="1172" xr:uid="{8631122E-40FC-4B01-8516-AF086FE7FD41}"/>
    <cellStyle name="桁区切り 4 4 6 3" xfId="881" xr:uid="{9F4FCEBE-AF6E-4E70-A5DE-479AE031CBE7}"/>
    <cellStyle name="桁区切り 4 4 7" xfId="377" xr:uid="{4E1CBCE5-B027-4973-9EC6-82783B1FF88F}"/>
    <cellStyle name="桁区切り 4 4 7 2" xfId="962" xr:uid="{E8DDD938-8C8A-4738-AB78-14F57B0AC95C}"/>
    <cellStyle name="桁区切り 4 4 8" xfId="670" xr:uid="{124DD89D-0A66-466B-8C6F-A00C50CA426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3" xfId="805" xr:uid="{6AF7768D-5F88-4213-9412-DFEEC321B459}"/>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3" xfId="882" xr:uid="{20C12629-4989-4A6A-9414-F9D53CBE7B8E}"/>
    <cellStyle name="桁区切り 4 5 2 4" xfId="414" xr:uid="{E79D8F2B-5C9A-46E0-8FD5-F61BF2049011}"/>
    <cellStyle name="桁区切り 4 5 2 4 2" xfId="999" xr:uid="{1B9F6980-2122-484B-AD97-6C8B70879649}"/>
    <cellStyle name="桁区切り 4 5 2 5" xfId="708" xr:uid="{16EF44C0-F58B-4AAF-B6BB-467ED85CFB2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3" xfId="828" xr:uid="{69E96E11-6AC2-46E6-ACAB-D70F9BAE190E}"/>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3" xfId="883" xr:uid="{EC85FD04-1FDA-4938-8812-03710D25A5CC}"/>
    <cellStyle name="桁区切り 4 5 3 4" xfId="437" xr:uid="{2F9301AB-628C-4058-AA5E-6608152B1C91}"/>
    <cellStyle name="桁区切り 4 5 3 4 2" xfId="1022" xr:uid="{854122F6-2129-4FA5-929C-2CED236266F8}"/>
    <cellStyle name="桁区切り 4 5 3 5" xfId="731" xr:uid="{02BF787D-2A35-44E1-A600-1A83013BC065}"/>
    <cellStyle name="桁区切り 4 5 4" xfId="187" xr:uid="{D4C075C5-F4C1-4546-8EDE-C3CAAE4FD87D}"/>
    <cellStyle name="桁区切り 4 5 4 2" xfId="479" xr:uid="{66987FE5-C97A-4885-9D2E-995810B32AFE}"/>
    <cellStyle name="桁区切り 4 5 4 2 2" xfId="1064" xr:uid="{81A6F421-87C3-4CED-8175-971B27F1AAF1}"/>
    <cellStyle name="桁区切り 4 5 4 3" xfId="773" xr:uid="{136D506A-09A6-4910-B3D5-6311498B1E59}"/>
    <cellStyle name="桁区切り 4 5 5" xfId="299" xr:uid="{B6B88667-F1AA-4760-A480-30A566D34EC8}"/>
    <cellStyle name="桁区切り 4 5 5 2" xfId="590" xr:uid="{8E965637-AF71-4BB9-B8D4-A25EB54293E4}"/>
    <cellStyle name="桁区切り 4 5 5 2 2" xfId="1175" xr:uid="{C06F8209-96BB-47D2-A220-CB8AE50E9C93}"/>
    <cellStyle name="桁区切り 4 5 5 3" xfId="884" xr:uid="{5C0B0FFF-F286-4339-A794-C15BD19541F8}"/>
    <cellStyle name="桁区切り 4 5 6" xfId="382" xr:uid="{9FA55244-C1CD-47BC-B261-F65714EE4B05}"/>
    <cellStyle name="桁区切り 4 5 6 2" xfId="967" xr:uid="{744D259A-6333-45F3-BE8C-8DD1501E20D4}"/>
    <cellStyle name="桁区切り 4 5 7" xfId="675" xr:uid="{6891FB5D-89CB-4597-8176-3DDA4D5C52C9}"/>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3" xfId="793" xr:uid="{E8FDE887-0B69-42C2-AD78-D1A877563959}"/>
    <cellStyle name="桁区切り 4 7 3" xfId="300" xr:uid="{4F9DD1C1-FFF3-4B50-AB3C-35BAE8775966}"/>
    <cellStyle name="桁区切り 4 7 3 2" xfId="591" xr:uid="{36F1487D-D918-4B93-A137-352EF91B72D7}"/>
    <cellStyle name="桁区切り 4 7 3 2 2" xfId="1176" xr:uid="{8E244D99-368B-4495-92AB-355BA67125CE}"/>
    <cellStyle name="桁区切り 4 7 3 3" xfId="885" xr:uid="{63AFA1BA-0514-4864-808D-125E1A37D2D2}"/>
    <cellStyle name="桁区切り 4 7 4" xfId="402" xr:uid="{1451F31B-F6B0-4917-AE6C-A7F491E5B10E}"/>
    <cellStyle name="桁区切り 4 7 4 2" xfId="987" xr:uid="{C9773598-E6B3-4714-8ABD-471CDE8C5054}"/>
    <cellStyle name="桁区切り 4 7 5" xfId="696" xr:uid="{9CA643A9-DD66-45A7-81C2-A3CA769BDB0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3" xfId="761" xr:uid="{7C88B289-DB22-41DE-922B-BCCA87E053B5}"/>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7" xfId="31" xr:uid="{7856A7CC-72AB-40F2-8B83-8D16A8382419}"/>
    <cellStyle name="桁区切り 8" xfId="657" xr:uid="{1FB35C53-298D-487E-B52F-328D64C6371E}"/>
    <cellStyle name="桁区切り 9" xfId="29" xr:uid="{BACA4F9C-1780-4D1C-B021-82D0FC77C918}"/>
    <cellStyle name="通貨 2" xfId="11" xr:uid="{E693A4ED-AFCE-439E-895B-E16663596A27}"/>
    <cellStyle name="通貨 2 2" xfId="16" xr:uid="{6405E334-5185-4781-A145-9FD0A19BAAA4}"/>
    <cellStyle name="通貨 2 2 2" xfId="37" xr:uid="{678F07CF-9D1B-47F0-A43B-8B1EA54C48BB}"/>
    <cellStyle name="通貨 2 3" xfId="19" xr:uid="{0C3EF493-DF4E-4DF7-BC74-5C5A09BC1FE5}"/>
    <cellStyle name="通貨 2 4" xfId="33" xr:uid="{D8537389-7188-49DE-BB1A-1F927F247B09}"/>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3" xfId="829" xr:uid="{88D4892A-4254-4657-BC33-CB3DC375E757}"/>
    <cellStyle name="標準 11 3 2 4" xfId="1248" xr:uid="{EB67F120-1595-40FB-94E2-4DB5846E3A66}"/>
    <cellStyle name="標準 11 3 3" xfId="301" xr:uid="{87510B32-7485-4F33-8E1A-C728411EDC55}"/>
    <cellStyle name="標準 11 3 3 2" xfId="592" xr:uid="{C8B5EDE1-F2E5-432A-925E-0610075636C0}"/>
    <cellStyle name="標準 11 3 3 2 2" xfId="1177" xr:uid="{0A2390D7-1A1B-4567-BB34-59345965AD01}"/>
    <cellStyle name="標準 11 3 3 3" xfId="886" xr:uid="{4B577AE5-4BDF-4C07-88FA-7C8CA11F01B0}"/>
    <cellStyle name="標準 11 3 4" xfId="438" xr:uid="{59BAE829-4EF5-4524-B9E6-C9ADC4ECC03E}"/>
    <cellStyle name="標準 11 3 4 2" xfId="1023" xr:uid="{07C6CDCB-4415-41D0-946E-BC0EED3923AD}"/>
    <cellStyle name="標準 11 3 5" xfId="732" xr:uid="{56E84B45-C9EB-447E-912D-788023128171}"/>
    <cellStyle name="標準 11 3 6" xfId="36" xr:uid="{C66919D1-5381-42F3-A3A8-98BEB0D3BD11}"/>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3" xfId="831" xr:uid="{D8506EA5-4F46-4651-B59D-5ADD4D8F5CC8}"/>
    <cellStyle name="標準 12 2 3" xfId="302" xr:uid="{10BE0D78-5D11-453F-A73D-0D260E5A62B5}"/>
    <cellStyle name="標準 12 2 3 2" xfId="593" xr:uid="{2AEEDE45-32B1-42E5-A55E-8E693B265A82}"/>
    <cellStyle name="標準 12 2 3 2 2" xfId="1178" xr:uid="{1A8DC970-BA64-4DDD-8C2B-FF56EC9A6E31}"/>
    <cellStyle name="標準 12 2 3 3" xfId="887" xr:uid="{6AE40959-43F7-41FC-B797-F4D2608CFBF9}"/>
    <cellStyle name="標準 12 2 4" xfId="440" xr:uid="{338413A5-3379-45F8-8826-269E61904A14}"/>
    <cellStyle name="標準 12 2 4 2" xfId="1025" xr:uid="{FBD8DCFA-1177-493C-BDE2-A6BBF4895DD8}"/>
    <cellStyle name="標準 12 2 5" xfId="734" xr:uid="{F304CA8A-2334-4EE7-B258-70E44FE2353D}"/>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3" xfId="830" xr:uid="{97F15208-860C-4AD3-BAA5-5BE4EAC70269}"/>
    <cellStyle name="標準 12 3 3" xfId="303" xr:uid="{C6FA1D1D-DAEC-44F1-B26B-074BD885AA9B}"/>
    <cellStyle name="標準 12 3 3 2" xfId="594" xr:uid="{E8D49CE6-2F81-402C-9B3D-7CE17CE8FC4C}"/>
    <cellStyle name="標準 12 3 3 2 2" xfId="1179" xr:uid="{52172558-3EB4-44B7-85A3-3D6D2077BD80}"/>
    <cellStyle name="標準 12 3 3 3" xfId="888" xr:uid="{8D4505CD-1383-415D-B81D-C85A2EE4B830}"/>
    <cellStyle name="標準 12 3 4" xfId="439" xr:uid="{602E6C59-E3C9-4EB9-8C42-49AEB615994A}"/>
    <cellStyle name="標準 12 3 4 2" xfId="1024" xr:uid="{31EDCF5B-1E80-4820-B65F-F67B376A9C68}"/>
    <cellStyle name="標準 12 3 5" xfId="733" xr:uid="{1E444C0F-EE98-421F-985C-BEE56E852517}"/>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3" xfId="818" xr:uid="{AE3093E4-38BF-4BD3-9A3C-351F74A23651}"/>
    <cellStyle name="標準 14 2 2 3" xfId="304" xr:uid="{0157D06A-7148-4DAC-8474-0A7F5B7C5C6E}"/>
    <cellStyle name="標準 14 2 2 3 2" xfId="595" xr:uid="{2CE4D36E-387F-4300-87D9-2A2F548E6C18}"/>
    <cellStyle name="標準 14 2 2 3 2 2" xfId="1180" xr:uid="{9648E129-43FC-4091-8C64-022C307A2828}"/>
    <cellStyle name="標準 14 2 2 3 3" xfId="889" xr:uid="{BB1147BE-EE95-4F00-8AC4-E878D1EA404D}"/>
    <cellStyle name="標準 14 2 2 4" xfId="427" xr:uid="{FF5C16CA-D0BA-4C98-9432-B84824351A3C}"/>
    <cellStyle name="標準 14 2 2 4 2" xfId="1012" xr:uid="{CF46F651-D704-4093-BD82-B11D33353BD3}"/>
    <cellStyle name="標準 14 2 2 5" xfId="721" xr:uid="{A41CC590-6CFD-4178-AD46-3F26464D6E89}"/>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3" xfId="833" xr:uid="{1359DFDB-6207-4FEF-9FD9-16EDBCC3000B}"/>
    <cellStyle name="標準 14 2 3 3" xfId="305" xr:uid="{64811CCC-4D2E-453F-BE18-4FC03AB5269A}"/>
    <cellStyle name="標準 14 2 3 3 2" xfId="596" xr:uid="{F9D07452-B18B-4DDB-A286-F7D90DD4996C}"/>
    <cellStyle name="標準 14 2 3 3 2 2" xfId="1181" xr:uid="{AB4675B7-6246-4C5C-B158-2160B4B35BA9}"/>
    <cellStyle name="標準 14 2 3 3 3" xfId="890" xr:uid="{246C823D-141F-47A4-A978-2EABBDDBD148}"/>
    <cellStyle name="標準 14 2 3 4" xfId="442" xr:uid="{EAE57851-2A86-49FA-82DB-ED67B2195042}"/>
    <cellStyle name="標準 14 2 3 4 2" xfId="1027" xr:uid="{2F39C98B-8F84-454F-82B8-91C99082FBAD}"/>
    <cellStyle name="標準 14 2 3 5" xfId="736" xr:uid="{A8C665E5-2207-4727-8B96-CEE54FDADAA0}"/>
    <cellStyle name="標準 14 2 4" xfId="200" xr:uid="{60BC8B5D-8335-4CDF-9507-BDCDD47AD942}"/>
    <cellStyle name="標準 14 2 4 2" xfId="492" xr:uid="{64D35F55-F90D-461F-B2A2-E0E19A7FF8BF}"/>
    <cellStyle name="標準 14 2 4 2 2" xfId="1077" xr:uid="{58D54E40-B606-4712-9013-D41B33DE8D55}"/>
    <cellStyle name="標準 14 2 4 3" xfId="786" xr:uid="{0DDFF4E1-B4E9-4D60-8BE1-40B0F28DF248}"/>
    <cellStyle name="標準 14 2 5" xfId="306" xr:uid="{C346AC65-3ECC-406A-82A6-A2E24B6153BF}"/>
    <cellStyle name="標準 14 2 5 2" xfId="597" xr:uid="{5E1B7B07-FE91-4C72-8936-F0C89131E78C}"/>
    <cellStyle name="標準 14 2 5 2 2" xfId="1182" xr:uid="{D1D4B4ED-ED79-413A-B708-0BAD235DF74E}"/>
    <cellStyle name="標準 14 2 5 3" xfId="891" xr:uid="{AB04E318-7DB3-48F6-B639-ED5A8239A481}"/>
    <cellStyle name="標準 14 2 6" xfId="395" xr:uid="{17F10C3E-BA6D-497E-A9D8-A87119A98D3A}"/>
    <cellStyle name="標準 14 2 6 2" xfId="980" xr:uid="{5BA5AE5F-5088-40E5-9BF4-69D7E278F99B}"/>
    <cellStyle name="標準 14 2 7" xfId="688" xr:uid="{99D6C96F-7CD7-4934-B66F-FF0A08CC9E35}"/>
    <cellStyle name="標準 14 2 8" xfId="1241" xr:uid="{8EE3E95E-29D1-43B8-B665-81FE913ACC29}"/>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3" xfId="816" xr:uid="{5AA3E95C-DADB-4C0E-B4FC-5B659D528C73}"/>
    <cellStyle name="標準 14 3 3" xfId="307" xr:uid="{B215A9CE-BDA9-4B0C-B189-9E3C0C9F3EDE}"/>
    <cellStyle name="標準 14 3 3 2" xfId="598" xr:uid="{CF18B315-2A55-41A2-BFE0-37A19B4A5BE0}"/>
    <cellStyle name="標準 14 3 3 2 2" xfId="1183" xr:uid="{C428F15E-566B-4079-8CCC-E3975376688E}"/>
    <cellStyle name="標準 14 3 3 3" xfId="892" xr:uid="{61F454C4-6584-40BB-8F76-0CC808C62684}"/>
    <cellStyle name="標準 14 3 4" xfId="425" xr:uid="{D5C97CBC-D354-4F8E-87CC-AD54A5ABC3A7}"/>
    <cellStyle name="標準 14 3 4 2" xfId="1010" xr:uid="{33F2C6A1-9964-4688-B425-3432950D1254}"/>
    <cellStyle name="標準 14 3 5" xfId="719" xr:uid="{D17E6A5B-73C8-45D3-B8A6-8142E938596C}"/>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3" xfId="832" xr:uid="{13DFEAE5-4A4B-4B3E-AB21-370F71584BF2}"/>
    <cellStyle name="標準 14 4 3" xfId="308" xr:uid="{22740DAE-A123-4B0C-A161-3137E0FC042F}"/>
    <cellStyle name="標準 14 4 3 2" xfId="599" xr:uid="{1CC4CD47-7304-40F2-B193-CE64C315634F}"/>
    <cellStyle name="標準 14 4 3 2 2" xfId="1184" xr:uid="{BEDA4E48-2CBF-4D47-9F72-EFEEE83C6EFF}"/>
    <cellStyle name="標準 14 4 3 3" xfId="893" xr:uid="{7020BCD7-D461-409D-95B6-38A8BC3BB1C4}"/>
    <cellStyle name="標準 14 4 4" xfId="441" xr:uid="{7B6CB593-3423-44D7-BF0D-E8636926E4F3}"/>
    <cellStyle name="標準 14 4 4 2" xfId="1026" xr:uid="{F8E2AEC7-092F-43E0-9575-F61B2D4C5E9B}"/>
    <cellStyle name="標準 14 4 5" xfId="735" xr:uid="{653DF7DA-865C-4244-B4BD-72A28FAE8EC5}"/>
    <cellStyle name="標準 14 5" xfId="198" xr:uid="{95D6FC49-576D-4526-B750-A2745BEEECBD}"/>
    <cellStyle name="標準 14 5 2" xfId="490" xr:uid="{F3176E58-6CC9-449E-BC80-BF309D2FB42C}"/>
    <cellStyle name="標準 14 5 2 2" xfId="1075" xr:uid="{213D0501-86C7-4A9A-99B5-C6C360241AEF}"/>
    <cellStyle name="標準 14 5 3" xfId="784" xr:uid="{21F8E5B6-33EA-40B9-A058-7505DC771906}"/>
    <cellStyle name="標準 14 6" xfId="309" xr:uid="{142BAEA4-714A-476A-A91F-983AD9972B63}"/>
    <cellStyle name="標準 14 6 2" xfId="600" xr:uid="{EA2717D3-8850-418A-92B2-CCAD20F06F8F}"/>
    <cellStyle name="標準 14 6 2 2" xfId="1185" xr:uid="{CB135FF9-9471-46DB-B71B-06E2426CDD2A}"/>
    <cellStyle name="標準 14 6 3" xfId="894" xr:uid="{E946DB12-FCE8-43A6-AC5E-EA442BDAD419}"/>
    <cellStyle name="標準 14 7" xfId="393" xr:uid="{A45901C9-E03A-4981-A672-CD0914DD9BE7}"/>
    <cellStyle name="標準 14 7 2" xfId="978" xr:uid="{E2CA32BE-92CF-4215-AF72-EA9B924F7DAC}"/>
    <cellStyle name="標準 14 8" xfId="686" xr:uid="{36DF8F9A-7E59-445E-9EAB-75D1856DB974}"/>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9" xfId="1243" xr:uid="{4C8ADB39-A7C6-43A3-9723-332DF5EF250C}"/>
    <cellStyle name="標準 19 2" xfId="1251" xr:uid="{6F880B42-1EBE-40B8-A7FD-1613D874783C}"/>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5" xfId="52" xr:uid="{CA861B2A-2929-4C68-86F9-F7AEFEEAE8F8}"/>
    <cellStyle name="標準 2 5 2" xfId="147" xr:uid="{F522B665-BB28-4377-97B1-75B145F133BC}"/>
    <cellStyle name="標準 2 6" xfId="146" xr:uid="{D609AFD3-0D0A-465E-BB58-1D752D4E6603}"/>
    <cellStyle name="標準 2_★H25補正 ＺＥＢ 様式及び作成要領 記入例(2)　（書類関係②）システム提案概要" xfId="47" xr:uid="{42814235-377B-4FE3-B702-728BD16926D7}"/>
    <cellStyle name="標準 20" xfId="1245" xr:uid="{6BBF152C-74B5-4A3E-B0C8-E0DF404395F6}"/>
    <cellStyle name="標準 21" xfId="1258" xr:uid="{3F983842-C94A-467A-BAE0-1AE55D9E9837}"/>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3" xfId="1247" xr:uid="{00C54C86-1F8B-4662-A0A3-D18E546E80DF}"/>
    <cellStyle name="標準 4 2 2 4" xfId="1250" xr:uid="{3C384E9E-2568-4296-899C-EA4CB07B3520}"/>
    <cellStyle name="標準 4 2 3" xfId="48" xr:uid="{7791C6EB-30AC-4C99-B927-C883493C6528}"/>
    <cellStyle name="標準 4 3" xfId="50" xr:uid="{9582FE28-6AF6-41FF-A3A3-B1A860EB500F}"/>
    <cellStyle name="標準 4 4" xfId="128" xr:uid="{355D3392-6C2F-45C1-8EE1-488C5C8E4A24}"/>
    <cellStyle name="標準 4 5" xfId="44" xr:uid="{286AC08D-136C-486E-95EF-7EC84103FF19}"/>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1" xfId="659" xr:uid="{7AB8D868-7C68-429E-BBDC-D4D493DB8C47}"/>
    <cellStyle name="標準 5 12" xfId="53" xr:uid="{7C351AAD-F3C6-4276-99CA-4F24EEDB3836}"/>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3" xfId="815" xr:uid="{94191FA3-F1B1-41E1-A386-B9EEFF3D772A}"/>
    <cellStyle name="標準 5 2 2 3" xfId="310" xr:uid="{2D3EF72D-C402-4549-9B82-09D1265B5BAC}"/>
    <cellStyle name="標準 5 2 2 3 2" xfId="601" xr:uid="{1B5812A0-069F-4CBA-B653-8E299BCFEFD6}"/>
    <cellStyle name="標準 5 2 2 3 2 2" xfId="1186" xr:uid="{87D5BF92-935A-45F6-8DCB-FC4D87CE440B}"/>
    <cellStyle name="標準 5 2 2 3 3" xfId="895" xr:uid="{D3AD83BB-6BAA-4987-BE2A-FCF9F1584F76}"/>
    <cellStyle name="標準 5 2 2 4" xfId="424" xr:uid="{97E825D0-7EA1-4883-8A79-9365317B4C58}"/>
    <cellStyle name="標準 5 2 2 4 2" xfId="1009" xr:uid="{2BDA1AF4-7A03-4D22-9F72-5BE7B2B5AF10}"/>
    <cellStyle name="標準 5 2 2 5" xfId="718" xr:uid="{291DB8D5-6EC5-4A67-BEBE-3DD81519AF8C}"/>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3" xfId="834" xr:uid="{9C4FBA71-A819-404D-8002-FF60D49AEC47}"/>
    <cellStyle name="標準 5 2 3 3" xfId="311" xr:uid="{06D721BD-D894-463D-8DDA-7617314BF99C}"/>
    <cellStyle name="標準 5 2 3 3 2" xfId="602" xr:uid="{0492D801-3133-496D-B030-90444620637A}"/>
    <cellStyle name="標準 5 2 3 3 2 2" xfId="1187" xr:uid="{25C0D73E-4227-41EB-BCC3-FDDFF2B304EF}"/>
    <cellStyle name="標準 5 2 3 3 3" xfId="896" xr:uid="{73B52FE5-5413-467D-B24A-47CBD8657648}"/>
    <cellStyle name="標準 5 2 3 4" xfId="443" xr:uid="{63CEB8DF-270B-4519-94C0-BB9244A735A2}"/>
    <cellStyle name="標準 5 2 3 4 2" xfId="1028" xr:uid="{91F12BB0-3BEE-4183-978C-138C3C845D0F}"/>
    <cellStyle name="標準 5 2 3 5" xfId="737" xr:uid="{0D4D554D-81CD-438A-ACB0-BC0B02A8568C}"/>
    <cellStyle name="標準 5 2 4" xfId="197" xr:uid="{1F88BE10-D2BC-4FC6-9793-9F8E78BF07D3}"/>
    <cellStyle name="標準 5 2 4 2" xfId="489" xr:uid="{0E1A0E66-7874-49C5-9C95-569A324AF6D8}"/>
    <cellStyle name="標準 5 2 4 2 2" xfId="1074" xr:uid="{B6F8F3D9-7783-41D6-8C93-E1D06F7F2F56}"/>
    <cellStyle name="標準 5 2 4 3" xfId="783" xr:uid="{D07AA3B2-DA9A-4FFC-BB63-D2E3D2319054}"/>
    <cellStyle name="標準 5 2 5" xfId="312" xr:uid="{39EC181F-6FFA-4A7F-A9CA-DFDDE441FF66}"/>
    <cellStyle name="標準 5 2 5 2" xfId="603" xr:uid="{831590EB-231D-4F23-8E18-9E0E02A9B541}"/>
    <cellStyle name="標準 5 2 5 2 2" xfId="1188" xr:uid="{C8639C1C-9431-478B-91D8-E9E5BDE7DB2A}"/>
    <cellStyle name="標準 5 2 5 3" xfId="897" xr:uid="{8285F2C6-40FA-4CEA-81E2-405D7ECEC234}"/>
    <cellStyle name="標準 5 2 6" xfId="392" xr:uid="{DDB61C9A-1CDB-4EDB-9371-88294828C4FD}"/>
    <cellStyle name="標準 5 2 6 2" xfId="977" xr:uid="{F23F8C23-CACF-483F-AECB-B5689C6DD1AF}"/>
    <cellStyle name="標準 5 2 7" xfId="685" xr:uid="{6C921434-D40E-445D-BF3C-03BD381D7BFB}"/>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3" xfId="802" xr:uid="{D142EEF4-8A13-4F6F-99F5-6D1961551C02}"/>
    <cellStyle name="標準 5 3 2 3" xfId="313" xr:uid="{E3005BB8-F150-4AD1-8085-2246D857ACB9}"/>
    <cellStyle name="標準 5 3 2 3 2" xfId="604" xr:uid="{6312C669-24F8-4FC9-8B15-A61C19D289FE}"/>
    <cellStyle name="標準 5 3 2 3 2 2" xfId="1189" xr:uid="{0B91E504-B154-4417-B35C-2F64DF8F4B39}"/>
    <cellStyle name="標準 5 3 2 3 3" xfId="898" xr:uid="{956ABA0B-88CC-48C6-A290-0A44D68CD506}"/>
    <cellStyle name="標準 5 3 2 4" xfId="411" xr:uid="{E5A25CEA-DD29-4A74-BE9A-A35E4CD4F833}"/>
    <cellStyle name="標準 5 3 2 4 2" xfId="996" xr:uid="{7584FDEF-22BF-47A3-A956-75DA6FF5790F}"/>
    <cellStyle name="標準 5 3 2 5" xfId="705" xr:uid="{C72D0F01-580E-45AD-BB76-52ED5534912F}"/>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3" xfId="835" xr:uid="{F8BC0F62-1FA4-45DF-A2A2-F10C1FFD42CE}"/>
    <cellStyle name="標準 5 3 3 3" xfId="314" xr:uid="{26095779-CCC8-4156-9DF7-97154FCBDDD2}"/>
    <cellStyle name="標準 5 3 3 3 2" xfId="605" xr:uid="{32EFA029-28B1-4A02-BAA0-0456A07D985D}"/>
    <cellStyle name="標準 5 3 3 3 2 2" xfId="1190" xr:uid="{A8DE1C41-75D5-4DD9-B542-FA77E46CA246}"/>
    <cellStyle name="標準 5 3 3 3 3" xfId="899" xr:uid="{7CB776FB-3CA2-4EA2-A8E3-9725D12D5310}"/>
    <cellStyle name="標準 5 3 3 4" xfId="444" xr:uid="{2F906139-15C0-4E22-AB13-115C42CDA31B}"/>
    <cellStyle name="標準 5 3 3 4 2" xfId="1029" xr:uid="{E063D291-B37E-4C7E-9F76-13E997142C30}"/>
    <cellStyle name="標準 5 3 3 5" xfId="738" xr:uid="{5F8CA8B1-472A-4CF9-9BE6-B956519502BA}"/>
    <cellStyle name="標準 5 3 4" xfId="184" xr:uid="{A0263A3D-60B3-4DFA-BAB0-70B500956209}"/>
    <cellStyle name="標準 5 3 4 2" xfId="476" xr:uid="{433C15BF-B474-4E03-B187-5FE5D9DC444F}"/>
    <cellStyle name="標準 5 3 4 2 2" xfId="1061" xr:uid="{C5CC9365-0962-46BC-A1DC-821C3B95AB7A}"/>
    <cellStyle name="標準 5 3 4 3" xfId="770" xr:uid="{FC723BB7-D640-4651-B7C5-A94A2039D84D}"/>
    <cellStyle name="標準 5 3 5" xfId="315" xr:uid="{1DDB1C60-F828-4573-A9A4-3C7A19E575D5}"/>
    <cellStyle name="標準 5 3 5 2" xfId="606" xr:uid="{357E7201-FCB3-42F7-B04F-EFC12B985ED8}"/>
    <cellStyle name="標準 5 3 5 2 2" xfId="1191" xr:uid="{D8BADCFA-CDB0-4A71-9BAE-B87AF7FE3995}"/>
    <cellStyle name="標準 5 3 5 3" xfId="900" xr:uid="{0D6C6828-FBB4-4B38-A59C-AF1223391BEC}"/>
    <cellStyle name="標準 5 3 6" xfId="379" xr:uid="{46BEECF5-26F3-4048-893E-EF2D415EC205}"/>
    <cellStyle name="標準 5 3 6 2" xfId="964" xr:uid="{33326759-22C0-49A4-B5BA-38A8F94CA6D5}"/>
    <cellStyle name="標準 5 3 7" xfId="672" xr:uid="{DB33B652-41E7-4F65-810D-0A395ABE0BA4}"/>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3" xfId="817" xr:uid="{4F325C24-9ABC-4870-9611-2306C8249DD7}"/>
    <cellStyle name="標準 5 4 2 3" xfId="316" xr:uid="{21D04DA1-2747-4C25-825E-814930642248}"/>
    <cellStyle name="標準 5 4 2 3 2" xfId="607" xr:uid="{CE951F1C-4919-4A9F-BE42-1127F686CF3D}"/>
    <cellStyle name="標準 5 4 2 3 2 2" xfId="1192" xr:uid="{F151445F-E944-418A-91A6-9AD0E135CDC3}"/>
    <cellStyle name="標準 5 4 2 3 3" xfId="901" xr:uid="{5FB30266-82F4-4074-919E-B183EE8DDA84}"/>
    <cellStyle name="標準 5 4 2 4" xfId="426" xr:uid="{2CA4623E-A1FD-4F58-BAE6-B338301D244D}"/>
    <cellStyle name="標準 5 4 2 4 2" xfId="1011" xr:uid="{196C42EB-C4D6-4CC4-BC8A-4864A47D07BB}"/>
    <cellStyle name="標準 5 4 2 5" xfId="720" xr:uid="{132C61E4-F95A-417D-ABE8-AAB44728BDE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3" xfId="836" xr:uid="{1E750A14-BE36-47AC-BE1B-9324285E1686}"/>
    <cellStyle name="標準 5 4 3 3" xfId="317" xr:uid="{79D06406-8B2A-47F6-A85F-EC86EECCFD99}"/>
    <cellStyle name="標準 5 4 3 3 2" xfId="608" xr:uid="{E2E4D80D-8D27-45BC-8B3C-FD2D74E816AA}"/>
    <cellStyle name="標準 5 4 3 3 2 2" xfId="1193" xr:uid="{C49C9FFF-A47D-4EA1-8312-5263521815D0}"/>
    <cellStyle name="標準 5 4 3 3 3" xfId="902" xr:uid="{EF6F977B-D0FF-471F-B95E-FB341182CE40}"/>
    <cellStyle name="標準 5 4 3 4" xfId="445" xr:uid="{E814432A-85B4-42E2-8884-94CDF4FA2C90}"/>
    <cellStyle name="標準 5 4 3 4 2" xfId="1030" xr:uid="{D5B1DE49-1078-45EF-9914-4766CDEF54C1}"/>
    <cellStyle name="標準 5 4 3 5" xfId="739" xr:uid="{E3E38818-D7EE-4F43-8900-5D041ED3B30D}"/>
    <cellStyle name="標準 5 4 4" xfId="199" xr:uid="{3DBD7878-395F-441D-8118-DBE326F1AFA6}"/>
    <cellStyle name="標準 5 4 4 2" xfId="491" xr:uid="{70B5FF41-ECFC-4B71-80D1-02434E522105}"/>
    <cellStyle name="標準 5 4 4 2 2" xfId="1076" xr:uid="{AAEC89AF-49D1-4488-BF6A-2B39991BAC8F}"/>
    <cellStyle name="標準 5 4 4 3" xfId="785" xr:uid="{35CE0841-1005-42A4-98B9-850FD7052EE7}"/>
    <cellStyle name="標準 5 4 5" xfId="318" xr:uid="{7BA07C34-30E7-4079-964E-8E3D767A86E5}"/>
    <cellStyle name="標準 5 4 5 2" xfId="609" xr:uid="{7893F7B8-890C-4C97-9D0A-EE739601E090}"/>
    <cellStyle name="標準 5 4 5 2 2" xfId="1194" xr:uid="{39B4FF18-C8C1-40AE-A5C1-B4E51F1EF693}"/>
    <cellStyle name="標準 5 4 5 3" xfId="903" xr:uid="{A70D2013-07D4-438A-9FA3-8150C9679181}"/>
    <cellStyle name="標準 5 4 6" xfId="394" xr:uid="{8D165A7B-995C-41D3-A93B-EA31777894A9}"/>
    <cellStyle name="標準 5 4 6 2" xfId="979" xr:uid="{D25A33B7-CC58-45B2-8FAC-3C56284D12CF}"/>
    <cellStyle name="標準 5 4 7" xfId="687" xr:uid="{4D3097A2-C148-4DB0-BA3B-126FFB85FA53}"/>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3" xfId="838" xr:uid="{B2AE7164-2F07-421B-AB10-F0B6FFD49A6C}"/>
    <cellStyle name="標準 5 5 2 2 3" xfId="319" xr:uid="{28550420-76A2-4401-9741-062E73083FB5}"/>
    <cellStyle name="標準 5 5 2 2 3 2" xfId="610" xr:uid="{59456458-4D67-44E0-BD9D-77790CEDCEBB}"/>
    <cellStyle name="標準 5 5 2 2 3 2 2" xfId="1195" xr:uid="{53CFD728-952A-43BD-89B6-4C71B28D44BF}"/>
    <cellStyle name="標準 5 5 2 2 3 3" xfId="904" xr:uid="{9D991289-0D99-4387-A38D-9F58FFA24F93}"/>
    <cellStyle name="標準 5 5 2 2 4" xfId="447" xr:uid="{0EF3896C-836E-4B57-A9DC-FE59C465BB31}"/>
    <cellStyle name="標準 5 5 2 2 4 2" xfId="1032" xr:uid="{6F264342-1504-4229-A72C-38CF5F2C42D1}"/>
    <cellStyle name="標準 5 5 2 2 5" xfId="741" xr:uid="{B9157DD1-73D0-4386-B489-13D3D065ACC5}"/>
    <cellStyle name="標準 5 5 2 3" xfId="234" xr:uid="{016F111C-363B-4F3C-9245-1880714B88B4}"/>
    <cellStyle name="標準 5 5 2 3 2" xfId="525" xr:uid="{F6CD09AD-8E4C-4842-B062-9E5FF852235A}"/>
    <cellStyle name="標準 5 5 2 3 2 2" xfId="1110" xr:uid="{B291C747-02F6-4052-A975-5B26D65515F8}"/>
    <cellStyle name="標準 5 5 2 3 3" xfId="819" xr:uid="{F24410E4-4F4D-4EBA-8CED-FC6E2F609788}"/>
    <cellStyle name="標準 5 5 2 4" xfId="320" xr:uid="{20BB6388-5797-4E92-9316-E24933F36B1D}"/>
    <cellStyle name="標準 5 5 2 4 2" xfId="611" xr:uid="{48708410-74DE-4EDA-AAF8-E79B2DD0C4F3}"/>
    <cellStyle name="標準 5 5 2 4 2 2" xfId="1196" xr:uid="{CEF0727B-1F2D-4CA4-A166-E468509F14FE}"/>
    <cellStyle name="標準 5 5 2 4 3" xfId="905" xr:uid="{6642F7DE-A36F-4431-9CB7-7E09374C11F6}"/>
    <cellStyle name="標準 5 5 2 5" xfId="428" xr:uid="{18208E21-24F3-42BD-A4EB-C744894D01F5}"/>
    <cellStyle name="標準 5 5 2 5 2" xfId="1013" xr:uid="{9621F33A-998B-4A04-9439-2228F9F5F23A}"/>
    <cellStyle name="標準 5 5 2 6" xfId="722" xr:uid="{6E628CBB-654C-445E-86D9-45AA294DAA0E}"/>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3" xfId="839" xr:uid="{F9C6D0B0-F073-43FF-9E9B-9E91C2D9FD8C}"/>
    <cellStyle name="標準 5 5 3 3" xfId="321" xr:uid="{91DF56FF-0BB0-427D-80ED-8EAD3D1E54C7}"/>
    <cellStyle name="標準 5 5 3 3 2" xfId="612" xr:uid="{659F5F0E-E0B6-4B06-8EC4-83BC09EEC8B5}"/>
    <cellStyle name="標準 5 5 3 3 2 2" xfId="1197" xr:uid="{5FC33186-D2AC-45A4-8EDE-23AAC421CABC}"/>
    <cellStyle name="標準 5 5 3 3 3" xfId="906" xr:uid="{5AA931CE-89CA-47A2-A1FD-681D5B755018}"/>
    <cellStyle name="標準 5 5 3 4" xfId="448" xr:uid="{52314EF5-4791-439D-9942-C3A731853FAB}"/>
    <cellStyle name="標準 5 5 3 4 2" xfId="1033" xr:uid="{3D0C9058-E900-4277-A640-CA0E5E3ACC86}"/>
    <cellStyle name="標準 5 5 3 5" xfId="742" xr:uid="{4B2CE1E6-030A-4383-B545-DF75A9CD8BE2}"/>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3" xfId="837" xr:uid="{5CC78E5C-5290-4D0F-8966-E38C1625B758}"/>
    <cellStyle name="標準 5 5 4 3" xfId="322" xr:uid="{5D9A8BA2-A595-4BA3-9623-97F53558C42D}"/>
    <cellStyle name="標準 5 5 4 3 2" xfId="613" xr:uid="{0E497A58-1301-4393-8731-432A965096BE}"/>
    <cellStyle name="標準 5 5 4 3 2 2" xfId="1198" xr:uid="{49DDE360-4C0E-4321-B4D1-12FBE30CE95A}"/>
    <cellStyle name="標準 5 5 4 3 3" xfId="907" xr:uid="{A9888C6E-C3B5-4C22-882C-B3C14F855228}"/>
    <cellStyle name="標準 5 5 4 4" xfId="446" xr:uid="{8B9EE676-6406-469D-BDC1-965C60C2638C}"/>
    <cellStyle name="標準 5 5 4 4 2" xfId="1031" xr:uid="{08335F20-5A55-4290-9F8C-EB95C0D3A2A2}"/>
    <cellStyle name="標準 5 5 4 5" xfId="740" xr:uid="{53439191-3C66-443B-BAED-84E55E029DBB}"/>
    <cellStyle name="標準 5 5 5" xfId="201" xr:uid="{F80EBEAF-E6AC-463D-947B-17FCE75B1D46}"/>
    <cellStyle name="標準 5 5 5 2" xfId="493" xr:uid="{23FEF1E7-02E8-4A6E-8EB6-29C55D0F8283}"/>
    <cellStyle name="標準 5 5 5 2 2" xfId="1078" xr:uid="{CD3FD2E7-2724-4886-8EE3-F75A16B9AB76}"/>
    <cellStyle name="標準 5 5 5 3" xfId="787" xr:uid="{9FB3CE89-AF5A-456A-81E9-0AC9D0504C81}"/>
    <cellStyle name="標準 5 5 6" xfId="323" xr:uid="{BC67AB76-7E3D-49D0-86C2-174B0D64461E}"/>
    <cellStyle name="標準 5 5 6 2" xfId="614" xr:uid="{234812F5-E06E-4950-B790-61F8B355C011}"/>
    <cellStyle name="標準 5 5 6 2 2" xfId="1199" xr:uid="{CD95EF76-082A-4019-A41B-582566833DDD}"/>
    <cellStyle name="標準 5 5 6 3" xfId="908" xr:uid="{F57ADA02-C0AF-4C4B-83D6-523B38A9A2A6}"/>
    <cellStyle name="標準 5 5 7" xfId="396" xr:uid="{9FE59838-3E23-410D-AF4D-B856D2C93390}"/>
    <cellStyle name="標準 5 5 7 2" xfId="981" xr:uid="{F0E711E3-64C4-40E1-AC07-A9B93FE7D27E}"/>
    <cellStyle name="標準 5 5 8" xfId="689" xr:uid="{ED97922B-31E0-439F-9080-5227CC756449}"/>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3" xfId="789" xr:uid="{A87A3951-555A-4112-AA4A-B620E59EC12C}"/>
    <cellStyle name="標準 5 6 3" xfId="324" xr:uid="{BBCF9EA2-9295-4BD5-A8A8-3CCF8F9B6F3F}"/>
    <cellStyle name="標準 5 6 3 2" xfId="615" xr:uid="{29E165A4-046F-43F4-BBCF-E8CD2726EF23}"/>
    <cellStyle name="標準 5 6 3 2 2" xfId="1200" xr:uid="{D40D010E-6513-4D83-A6CE-4218E669DC98}"/>
    <cellStyle name="標準 5 6 3 3" xfId="909" xr:uid="{F31597CE-920D-4A34-BBDE-4DD2809D42A3}"/>
    <cellStyle name="標準 5 6 4" xfId="398" xr:uid="{27CA52AB-64BB-4E74-A487-5436CBB71176}"/>
    <cellStyle name="標準 5 6 4 2" xfId="983" xr:uid="{B26607BB-6D5A-4967-9F6C-88376E82E222}"/>
    <cellStyle name="標準 5 6 5" xfId="692" xr:uid="{C08354AA-3E0E-4CEF-93DB-4462045A9956}"/>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3" xfId="757" xr:uid="{1D6B2DEB-F18B-4FA0-9D25-9BA071730B74}"/>
    <cellStyle name="標準 5 9" xfId="325" xr:uid="{0DEE1A27-580C-4AFA-AC80-7CCDDC530968}"/>
    <cellStyle name="標準 5 9 2" xfId="616" xr:uid="{09DB6151-B1B5-4FFA-A793-E98E953B5D46}"/>
    <cellStyle name="標準 5 9 2 2" xfId="1201" xr:uid="{5FAD183A-54BD-4939-8BCF-37A9BE553648}"/>
    <cellStyle name="標準 5 9 3" xfId="910" xr:uid="{41FE6E78-3F0A-4227-A37A-AC06B3135C7E}"/>
    <cellStyle name="標準 6" xfId="27" xr:uid="{FC9BF3D6-75E4-4B44-A81E-7EC2343380A5}"/>
    <cellStyle name="標準 6 10" xfId="54" xr:uid="{EC09C998-0C6B-4EED-A038-7383EB9396A6}"/>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3" xfId="814" xr:uid="{410C9CE0-448B-4E6E-B6F6-D2E10BDADEA1}"/>
    <cellStyle name="標準 6 2 2 3" xfId="326" xr:uid="{17496FAF-EDC7-4754-A211-2362BFA23B36}"/>
    <cellStyle name="標準 6 2 2 3 2" xfId="617" xr:uid="{C3E64F7F-C057-4079-B4E5-764907A6740B}"/>
    <cellStyle name="標準 6 2 2 3 2 2" xfId="1202" xr:uid="{26146008-B922-495D-8999-6922393B1203}"/>
    <cellStyle name="標準 6 2 2 3 3" xfId="911" xr:uid="{EE3F495F-EF7A-4CBA-8EDE-737F5B7E85F3}"/>
    <cellStyle name="標準 6 2 2 4" xfId="423" xr:uid="{53E02F95-0D6D-4F75-80D7-2FDFECB9CE6A}"/>
    <cellStyle name="標準 6 2 2 4 2" xfId="1008" xr:uid="{3E2B721B-FD7E-41DA-ADB4-01A0C12DECAC}"/>
    <cellStyle name="標準 6 2 2 5" xfId="717" xr:uid="{763BD6A7-3BC6-4CBD-AE82-CA64AB8FD02A}"/>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3" xfId="841" xr:uid="{3C59D8B8-8D9C-467E-91E4-5B452DF1901F}"/>
    <cellStyle name="標準 6 2 3 3" xfId="327" xr:uid="{9E47C577-E708-450F-9D09-F1610F8766EC}"/>
    <cellStyle name="標準 6 2 3 3 2" xfId="618" xr:uid="{5B094BBE-5CCC-4494-A443-F20D575FEFD3}"/>
    <cellStyle name="標準 6 2 3 3 2 2" xfId="1203" xr:uid="{B78D4BB5-AAF4-40A2-9907-8CF02607F685}"/>
    <cellStyle name="標準 6 2 3 3 3" xfId="912" xr:uid="{0224C8FF-24E1-4DDC-BB63-0B5135F55E72}"/>
    <cellStyle name="標準 6 2 3 4" xfId="450" xr:uid="{4D6E6801-408F-46BE-A4A3-C5E26BB762F3}"/>
    <cellStyle name="標準 6 2 3 4 2" xfId="1035" xr:uid="{B958EDC8-3906-42F3-A720-711E935FD507}"/>
    <cellStyle name="標準 6 2 3 5" xfId="744" xr:uid="{6F9CAF7F-0F71-476E-A432-937094F7E06C}"/>
    <cellStyle name="標準 6 2 4" xfId="196" xr:uid="{0603F710-7ECA-4AB9-8A8E-7AD8C42CF126}"/>
    <cellStyle name="標準 6 2 4 2" xfId="488" xr:uid="{F26B600A-F53C-4ABE-B5B1-CB13ED90C988}"/>
    <cellStyle name="標準 6 2 4 2 2" xfId="1073" xr:uid="{F48FF2C6-52B4-48EA-8C72-4217EBCF9B93}"/>
    <cellStyle name="標準 6 2 4 3" xfId="782" xr:uid="{898CA540-167A-43FF-84CE-19F46B0FD2BB}"/>
    <cellStyle name="標準 6 2 5" xfId="328" xr:uid="{AC800E89-8A34-4D83-9D44-AA6A8A3BE437}"/>
    <cellStyle name="標準 6 2 5 2" xfId="619" xr:uid="{F7179A66-41BE-48D2-B8A2-E1A8541439B2}"/>
    <cellStyle name="標準 6 2 5 2 2" xfId="1204" xr:uid="{418A0EB2-3167-484C-8DEF-3B200EB788C7}"/>
    <cellStyle name="標準 6 2 5 3" xfId="913" xr:uid="{8C2501E3-0D32-4A4D-ADB4-ABCCE61B4196}"/>
    <cellStyle name="標準 6 2 6" xfId="391" xr:uid="{49151EFE-BA1A-4CA1-A37D-AC50BDE96DBB}"/>
    <cellStyle name="標準 6 2 6 2" xfId="976" xr:uid="{41E8080B-CC12-4DA7-B2FF-CB24F01CAEE4}"/>
    <cellStyle name="標準 6 2 7" xfId="684" xr:uid="{CEA16601-F768-42EA-953D-2F5EED8BDF9C}"/>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3" xfId="803" xr:uid="{67216FE4-072F-4E27-ADB3-E2551402726D}"/>
    <cellStyle name="標準 6 3 2 3" xfId="329" xr:uid="{764E0A9F-0BB4-4542-8802-1913F03303A1}"/>
    <cellStyle name="標準 6 3 2 3 2" xfId="620" xr:uid="{48091A14-CCD0-4ED6-A808-DF0EB31E9FD7}"/>
    <cellStyle name="標準 6 3 2 3 2 2" xfId="1205" xr:uid="{9C585F51-7358-489F-B030-D534AB379F69}"/>
    <cellStyle name="標準 6 3 2 3 3" xfId="914" xr:uid="{34AA80D1-0AD0-4F7C-BA6D-A51CB90C5B3E}"/>
    <cellStyle name="標準 6 3 2 4" xfId="412" xr:uid="{17E4FF61-61F2-4E24-9697-2EA0175B4710}"/>
    <cellStyle name="標準 6 3 2 4 2" xfId="997" xr:uid="{700A1FE6-D981-44CF-89BB-0C29F88A166A}"/>
    <cellStyle name="標準 6 3 2 5" xfId="706" xr:uid="{A9578A16-BAD8-4EDE-9121-F33089DDDD46}"/>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3" xfId="842" xr:uid="{05DE0034-6E07-411C-9DD4-540026DB7500}"/>
    <cellStyle name="標準 6 3 3 3" xfId="330" xr:uid="{DD3E5BDA-8055-45FF-B870-3C78C6A14EBC}"/>
    <cellStyle name="標準 6 3 3 3 2" xfId="621" xr:uid="{C5A928A8-ADF8-4DEF-9C7C-03FBF4D37568}"/>
    <cellStyle name="標準 6 3 3 3 2 2" xfId="1206" xr:uid="{9080910F-4B0F-42B5-8AE4-41CF39FDAD41}"/>
    <cellStyle name="標準 6 3 3 3 3" xfId="915" xr:uid="{C3205F6E-1B3B-4FEA-889E-57DBF5E346BE}"/>
    <cellStyle name="標準 6 3 3 4" xfId="451" xr:uid="{DE5E2DC7-E263-4850-8B28-B306CD698B97}"/>
    <cellStyle name="標準 6 3 3 4 2" xfId="1036" xr:uid="{2C8C4942-9639-4C83-875F-8FC668CBAA0D}"/>
    <cellStyle name="標準 6 3 3 5" xfId="745" xr:uid="{0AE959BF-6F70-4417-B18B-457994FB6261}"/>
    <cellStyle name="標準 6 3 4" xfId="185" xr:uid="{6D8143BA-23EB-4FF3-A768-C6C8F7FC74AF}"/>
    <cellStyle name="標準 6 3 4 2" xfId="477" xr:uid="{49D37694-D9D4-4F08-AB63-6AFFA248A465}"/>
    <cellStyle name="標準 6 3 4 2 2" xfId="1062" xr:uid="{9309A1DD-4D2A-4582-9D69-F01E6599C7C0}"/>
    <cellStyle name="標準 6 3 4 3" xfId="771" xr:uid="{D093B647-D489-430B-A258-9F30E6E1B540}"/>
    <cellStyle name="標準 6 3 5" xfId="331" xr:uid="{1022A012-06FC-4090-9EFB-2F51C6D63DFA}"/>
    <cellStyle name="標準 6 3 5 2" xfId="622" xr:uid="{727F6E16-2CB7-42D8-A049-85D37A1BD3F8}"/>
    <cellStyle name="標準 6 3 5 2 2" xfId="1207" xr:uid="{24478016-3291-46FD-A973-FF98DE8943BC}"/>
    <cellStyle name="標準 6 3 5 3" xfId="916" xr:uid="{5D4793A9-3752-43F8-84BE-70ED6B22C835}"/>
    <cellStyle name="標準 6 3 6" xfId="380" xr:uid="{B52B75A4-1470-44E0-8B1A-6F874CA317D9}"/>
    <cellStyle name="標準 6 3 6 2" xfId="965" xr:uid="{DC99B530-2297-48C3-9BA0-BFF9716CB634}"/>
    <cellStyle name="標準 6 3 7" xfId="673" xr:uid="{3C0275B7-0981-435E-A4F8-E654F7E48BCD}"/>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3" xfId="790" xr:uid="{EC37C13D-58E0-4304-A2B3-DE0DFDAAC9B3}"/>
    <cellStyle name="標準 6 4 3" xfId="332" xr:uid="{71F1BB24-411D-4B73-863D-CCB0F86AF6AF}"/>
    <cellStyle name="標準 6 4 3 2" xfId="623" xr:uid="{B7DB1E4D-A67C-4C9D-84B9-0F8B0CEF4A3E}"/>
    <cellStyle name="標準 6 4 3 2 2" xfId="1208" xr:uid="{6FB3AF60-4C7A-4309-9FDA-64C5BA7031DB}"/>
    <cellStyle name="標準 6 4 3 3" xfId="917" xr:uid="{59375B03-FF11-4D64-A0EF-829E627E59A2}"/>
    <cellStyle name="標準 6 4 4" xfId="399" xr:uid="{5359B385-ADAC-441D-BDA5-4E2E0EEED9C1}"/>
    <cellStyle name="標準 6 4 4 2" xfId="984" xr:uid="{404DBBFB-618C-4538-982F-570A1425FD9F}"/>
    <cellStyle name="標準 6 4 5" xfId="693" xr:uid="{A7ED415C-9D02-4B62-AFC4-7E1BDD68F82A}"/>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3" xfId="840" xr:uid="{EC333D76-228E-4086-B987-F194407ED926}"/>
    <cellStyle name="標準 6 5 3" xfId="333" xr:uid="{F87F741D-3180-4DD4-8789-A52C2CBBDFCB}"/>
    <cellStyle name="標準 6 5 3 2" xfId="624" xr:uid="{423298FE-13B9-47B6-AC31-3A4141826091}"/>
    <cellStyle name="標準 6 5 3 2 2" xfId="1209" xr:uid="{CD62C4A8-B2A4-4223-9248-F446E6B75525}"/>
    <cellStyle name="標準 6 5 3 3" xfId="918" xr:uid="{F49E3C21-A5E4-418C-B0F3-DE841E93F41E}"/>
    <cellStyle name="標準 6 5 4" xfId="449" xr:uid="{B663B159-90D9-4C43-A8D6-30FC8DB532C1}"/>
    <cellStyle name="標準 6 5 4 2" xfId="1034" xr:uid="{F77237AD-AE12-47E0-A10F-FA838C5481F8}"/>
    <cellStyle name="標準 6 5 5" xfId="743" xr:uid="{A61448F0-818C-4626-BB9C-131BF7C4EFE9}"/>
    <cellStyle name="標準 6 6" xfId="172" xr:uid="{0475D0D4-52C7-4EE5-AF27-79021FADC150}"/>
    <cellStyle name="標準 6 6 2" xfId="464" xr:uid="{44260E01-B06A-488A-BAD4-260E5BD49B50}"/>
    <cellStyle name="標準 6 6 2 2" xfId="1049" xr:uid="{E41903FE-C600-4F9A-83E6-980D010E5191}"/>
    <cellStyle name="標準 6 6 3" xfId="758" xr:uid="{11997943-0BF0-47A3-AED2-4F3A5120F5B3}"/>
    <cellStyle name="標準 6 7" xfId="334" xr:uid="{23586F31-862B-4176-800F-E35372B670CE}"/>
    <cellStyle name="標準 6 7 2" xfId="625" xr:uid="{371B064B-626A-477D-8076-10AC743B7009}"/>
    <cellStyle name="標準 6 7 2 2" xfId="1210" xr:uid="{A956C01E-701A-456C-9F32-B7CE26D4BE0C}"/>
    <cellStyle name="標準 6 7 3" xfId="919" xr:uid="{C71B6479-103B-41AB-A12A-B47EE4C81A16}"/>
    <cellStyle name="標準 6 8" xfId="367" xr:uid="{1D5AD4F8-04A1-4573-8EFC-00D89EC01841}"/>
    <cellStyle name="標準 6 8 2" xfId="952" xr:uid="{9764C989-B698-49BF-9764-50A779771510}"/>
    <cellStyle name="標準 6 9" xfId="660" xr:uid="{5630AFB0-1717-4FF1-89F0-E8F84C9EA02A}"/>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3" xfId="920" xr:uid="{B6E3C103-759F-43F3-8C31-2F905F5C7E02}"/>
    <cellStyle name="標準 7 11" xfId="369" xr:uid="{75F14E28-5A79-4C69-AA24-724F9A0A9677}"/>
    <cellStyle name="標準 7 11 2" xfId="954" xr:uid="{A4D881CB-8398-466A-B590-DCCFA76E0714}"/>
    <cellStyle name="標準 7 12" xfId="662" xr:uid="{446608DB-CB52-4C3B-BA71-AD205E58BCC0}"/>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3" xfId="810" xr:uid="{8CBF348F-161B-4DC3-9FF6-0BE17F81A736}"/>
    <cellStyle name="標準 7 2 2 2 3" xfId="336" xr:uid="{E5281B94-E2FF-499E-B1F6-72BE699C1212}"/>
    <cellStyle name="標準 7 2 2 2 3 2" xfId="627" xr:uid="{6079E748-2CEA-4C40-B660-F051CBEBC417}"/>
    <cellStyle name="標準 7 2 2 2 3 2 2" xfId="1212" xr:uid="{30A4B6C5-090F-4DA8-850A-280CF8E92E7C}"/>
    <cellStyle name="標準 7 2 2 2 3 3" xfId="921" xr:uid="{EA49F050-87CB-489B-AFC0-7EFD6573F72A}"/>
    <cellStyle name="標準 7 2 2 2 4" xfId="419" xr:uid="{53921955-682D-4786-A461-7BF1287AD92D}"/>
    <cellStyle name="標準 7 2 2 2 4 2" xfId="1004" xr:uid="{C6907C47-BFCD-4ACB-AEF7-7AA5243BA68C}"/>
    <cellStyle name="標準 7 2 2 2 5" xfId="713" xr:uid="{61626B9D-B58C-4A31-B465-094D1E5F1A95}"/>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3" xfId="845" xr:uid="{D49E6D6A-5BAC-4221-BA1B-127EDF90062A}"/>
    <cellStyle name="標準 7 2 2 3 3" xfId="337" xr:uid="{62421C60-E3FA-4E19-9093-56497976A8BF}"/>
    <cellStyle name="標準 7 2 2 3 3 2" xfId="628" xr:uid="{522FF987-C4FA-4BED-A301-45D6BC844F0D}"/>
    <cellStyle name="標準 7 2 2 3 3 2 2" xfId="1213" xr:uid="{41CD5CCC-C6DC-477D-AA26-8931D02EFEDA}"/>
    <cellStyle name="標準 7 2 2 3 3 3" xfId="922" xr:uid="{3942DD00-8D04-42D2-B084-0EA118562828}"/>
    <cellStyle name="標準 7 2 2 3 4" xfId="454" xr:uid="{C8BF1406-6807-4AD1-AC7E-5DB103D4B791}"/>
    <cellStyle name="標準 7 2 2 3 4 2" xfId="1039" xr:uid="{93EF4C70-D888-4D94-877F-0AA0C0CE4202}"/>
    <cellStyle name="標準 7 2 2 3 5" xfId="748" xr:uid="{3F91739E-5153-4A63-9B53-6476DD660624}"/>
    <cellStyle name="標準 7 2 2 4" xfId="192" xr:uid="{7998233F-4822-4FAB-BCDD-58E1E65C8373}"/>
    <cellStyle name="標準 7 2 2 4 2" xfId="484" xr:uid="{972CC292-D0B1-433D-884E-718FA90862C5}"/>
    <cellStyle name="標準 7 2 2 4 2 2" xfId="1069" xr:uid="{9B2F3E22-6BAC-4078-976C-1E7E81212923}"/>
    <cellStyle name="標準 7 2 2 4 3" xfId="778" xr:uid="{EC823E27-CB48-4A0E-A974-E74E397B7ED9}"/>
    <cellStyle name="標準 7 2 2 5" xfId="338" xr:uid="{0123E90B-695B-4A96-B68F-9DF542952E84}"/>
    <cellStyle name="標準 7 2 2 5 2" xfId="629" xr:uid="{F5F22DD2-E49D-4C94-93FD-8C3F97B64301}"/>
    <cellStyle name="標準 7 2 2 5 2 2" xfId="1214" xr:uid="{FBC12CF1-A45E-4028-AF08-8C6A335F6403}"/>
    <cellStyle name="標準 7 2 2 5 3" xfId="923" xr:uid="{D5433650-D5CB-43E3-AC07-779AA855F62D}"/>
    <cellStyle name="標準 7 2 2 6" xfId="387" xr:uid="{E8E028EC-D8A5-4C15-815B-138CD828173F}"/>
    <cellStyle name="標準 7 2 2 6 2" xfId="972" xr:uid="{157722B8-6CA2-4FCD-AF9A-558406DB2FCD}"/>
    <cellStyle name="標準 7 2 2 7" xfId="680" xr:uid="{A4DB5817-5E2B-493F-ABB7-BD84077AD138}"/>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3" xfId="794" xr:uid="{E7C40329-6120-44E7-BD10-FFC8C482C0EA}"/>
    <cellStyle name="標準 7 2 3 3" xfId="339" xr:uid="{D0FCA8B8-90EC-44B0-A3A3-590ABD4F84F7}"/>
    <cellStyle name="標準 7 2 3 3 2" xfId="630" xr:uid="{D3E3A0E1-8F6D-4417-A86F-126625728B8F}"/>
    <cellStyle name="標準 7 2 3 3 2 2" xfId="1215" xr:uid="{D0A3A40A-82E3-4910-ACAE-A776AD66E5C6}"/>
    <cellStyle name="標準 7 2 3 3 3" xfId="924" xr:uid="{07B73C9A-C107-4B14-B88A-83B2BBF07AEE}"/>
    <cellStyle name="標準 7 2 3 4" xfId="403" xr:uid="{89F8AF30-DADF-49D5-8A7D-FA3E2209E620}"/>
    <cellStyle name="標準 7 2 3 4 2" xfId="988" xr:uid="{0A9D3DD1-5451-4EB3-8B39-A32B88B68F38}"/>
    <cellStyle name="標準 7 2 3 5" xfId="697" xr:uid="{7C5D18D5-86CD-4706-B6E5-CF5161F5BD3B}"/>
    <cellStyle name="標準 7 2 3 6" xfId="102" xr:uid="{4675C9A4-8E94-42A8-BEA3-355A76BCE963}"/>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3" xfId="844" xr:uid="{A85AE6DD-BCB5-4A4A-8EDD-BB3D9220FAED}"/>
    <cellStyle name="標準 7 2 4 3" xfId="340" xr:uid="{E5CE957B-C2A2-4A4A-B1E3-D35DA1849AD9}"/>
    <cellStyle name="標準 7 2 4 3 2" xfId="631" xr:uid="{1CD59BEB-09F9-4D6E-96ED-881AF69C34B0}"/>
    <cellStyle name="標準 7 2 4 3 2 2" xfId="1216" xr:uid="{77C3E36D-FFE6-4664-AE2D-281617683100}"/>
    <cellStyle name="標準 7 2 4 3 3" xfId="925" xr:uid="{645E02DC-25AC-4D57-8E4B-326D7AFD7F24}"/>
    <cellStyle name="標準 7 2 4 4" xfId="453" xr:uid="{36205DBC-8D60-4D28-9086-AD506DB6C9BB}"/>
    <cellStyle name="標準 7 2 4 4 2" xfId="1038" xr:uid="{7CAEB741-2EC8-449D-ADC5-668849CEF4EF}"/>
    <cellStyle name="標準 7 2 4 5" xfId="747" xr:uid="{05603539-2173-4B9D-9AFC-356812B7F245}"/>
    <cellStyle name="標準 7 2 5" xfId="176" xr:uid="{20B5E29E-6587-497F-9F52-DE885F82F424}"/>
    <cellStyle name="標準 7 2 5 2" xfId="468" xr:uid="{159DE95A-E397-45A5-BF81-579D11488800}"/>
    <cellStyle name="標準 7 2 5 2 2" xfId="1053" xr:uid="{DA88A4FF-1159-4D25-AD24-9BCECE8E8E69}"/>
    <cellStyle name="標準 7 2 5 3" xfId="762" xr:uid="{2DB2B858-B7FA-415D-BAF7-4574AAD2C573}"/>
    <cellStyle name="標準 7 2 6" xfId="341" xr:uid="{FBB2B96B-301C-4595-9896-F9CACF80C038}"/>
    <cellStyle name="標準 7 2 6 2" xfId="632" xr:uid="{04939C8A-9191-4584-9DFA-02DC95E91881}"/>
    <cellStyle name="標準 7 2 6 2 2" xfId="1217" xr:uid="{C3B08E34-6225-4BEB-BC09-695677CF8846}"/>
    <cellStyle name="標準 7 2 6 3" xfId="926" xr:uid="{015CE679-ECB0-41C3-9902-AAD552C10DC6}"/>
    <cellStyle name="標準 7 2 7" xfId="371" xr:uid="{0DAAB97E-D9C9-4525-AC10-BC250955650D}"/>
    <cellStyle name="標準 7 2 7 2" xfId="956" xr:uid="{646272E2-54CB-46A8-9CC7-89E146AF11F9}"/>
    <cellStyle name="標準 7 2 8" xfId="664" xr:uid="{C057F0BF-D728-4918-AD69-2321322B4CDD}"/>
    <cellStyle name="標準 7 2 9" xfId="61" xr:uid="{7C75DC39-6430-4372-BE13-02B9621BCE3B}"/>
    <cellStyle name="標準 7 3" xfId="63" xr:uid="{E95D10D5-E12B-4CDD-8FC4-CA7C65C88D3D}"/>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3" xfId="812" xr:uid="{6CF5E131-2C62-4D4D-84D7-85CEA8039474}"/>
    <cellStyle name="標準 7 3 2 2 2 3" xfId="342" xr:uid="{A00BEE21-F1F1-4ED4-B805-FA63318F11C4}"/>
    <cellStyle name="標準 7 3 2 2 2 3 2" xfId="633" xr:uid="{9A338704-17AD-4A12-ADBC-87C348EB6DE4}"/>
    <cellStyle name="標準 7 3 2 2 2 3 2 2" xfId="1218" xr:uid="{169D94F9-A948-4758-96C3-DCACF37A7860}"/>
    <cellStyle name="標準 7 3 2 2 2 3 3" xfId="927" xr:uid="{7E6A080F-E6A4-4B40-8E56-5500EF0421BC}"/>
    <cellStyle name="標準 7 3 2 2 2 4" xfId="421" xr:uid="{533B8ED6-1461-4848-981B-F409A886295C}"/>
    <cellStyle name="標準 7 3 2 2 2 4 2" xfId="1006" xr:uid="{11026E1A-23D2-4B41-B1B3-7C61C22A31AA}"/>
    <cellStyle name="標準 7 3 2 2 2 5" xfId="715" xr:uid="{F32F4FA4-22C1-423D-89DE-AA5DD1C8E617}"/>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3" xfId="848" xr:uid="{AB0E2AC3-A434-4537-8A73-6A80C3AA4ADC}"/>
    <cellStyle name="標準 7 3 2 2 3 3" xfId="343" xr:uid="{DB21C3A0-818C-4580-86F7-FF2552C7A493}"/>
    <cellStyle name="標準 7 3 2 2 3 3 2" xfId="634" xr:uid="{0DB7FA55-D57B-4361-996E-DAC1FDD030B9}"/>
    <cellStyle name="標準 7 3 2 2 3 3 2 2" xfId="1219" xr:uid="{6D1039B7-A0C6-48B4-8E8D-CA161129F899}"/>
    <cellStyle name="標準 7 3 2 2 3 3 3" xfId="928" xr:uid="{82954927-7F9C-4D21-9339-C7383DC84927}"/>
    <cellStyle name="標準 7 3 2 2 3 4" xfId="457" xr:uid="{0D105345-FCE3-4E22-9A72-EAB0BE57B741}"/>
    <cellStyle name="標準 7 3 2 2 3 4 2" xfId="1042" xr:uid="{15D24524-C890-4978-A299-D8A7F6F54C83}"/>
    <cellStyle name="標準 7 3 2 2 3 5" xfId="751" xr:uid="{5D9D493C-AD7B-4689-B03D-0BB2BEF588AC}"/>
    <cellStyle name="標準 7 3 2 2 4" xfId="194" xr:uid="{58316993-8F59-401A-8BD8-6D8687E459F6}"/>
    <cellStyle name="標準 7 3 2 2 4 2" xfId="486" xr:uid="{0902FF1A-EDF8-45C0-99FE-8F845228487F}"/>
    <cellStyle name="標準 7 3 2 2 4 2 2" xfId="1071" xr:uid="{246424FD-FA03-4CEB-951C-7B5BCD714E0D}"/>
    <cellStyle name="標準 7 3 2 2 4 3" xfId="780" xr:uid="{61AF657B-7E7B-4005-82DD-4D7A4C6C3212}"/>
    <cellStyle name="標準 7 3 2 2 5" xfId="344" xr:uid="{92DFDF61-66A5-41AF-8E0E-61F322B49AA7}"/>
    <cellStyle name="標準 7 3 2 2 5 2" xfId="635" xr:uid="{6767B736-1F3E-4AB4-A1A0-747B9830F560}"/>
    <cellStyle name="標準 7 3 2 2 5 2 2" xfId="1220" xr:uid="{116288E8-7BAC-4DF5-88E8-BE6524EBFC8D}"/>
    <cellStyle name="標準 7 3 2 2 5 3" xfId="929" xr:uid="{DD072223-17F5-4675-8683-503EC499BAA9}"/>
    <cellStyle name="標準 7 3 2 2 6" xfId="389" xr:uid="{399D9C9E-98A6-4A8E-B650-50C39858E574}"/>
    <cellStyle name="標準 7 3 2 2 6 2" xfId="974" xr:uid="{9A59F846-015F-4446-80A1-D4B1F3C3C306}"/>
    <cellStyle name="標準 7 3 2 2 7" xfId="682" xr:uid="{5EB4EC86-980B-43D9-9B2C-02EF58EB4D1F}"/>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3" xfId="799" xr:uid="{96D0EBB8-096C-4E5E-AA0C-1F08D5456003}"/>
    <cellStyle name="標準 7 3 2 3 3" xfId="345" xr:uid="{D0DBA689-9C32-4CD5-8745-AF3CB2FB0CE2}"/>
    <cellStyle name="標準 7 3 2 3 3 2" xfId="636" xr:uid="{C02B08DF-1270-41C5-A950-5482D7D4C64A}"/>
    <cellStyle name="標準 7 3 2 3 3 2 2" xfId="1221" xr:uid="{0353F502-C96E-4B40-B22C-8948A4381219}"/>
    <cellStyle name="標準 7 3 2 3 3 3" xfId="930" xr:uid="{12A04E62-4E94-461B-83F7-ECA52ACA4C65}"/>
    <cellStyle name="標準 7 3 2 3 4" xfId="408" xr:uid="{629222F0-FF89-45A1-890A-5351FB8977BB}"/>
    <cellStyle name="標準 7 3 2 3 4 2" xfId="993" xr:uid="{9E6D88D4-2465-4996-870B-54536FFB12FE}"/>
    <cellStyle name="標準 7 3 2 3 5" xfId="702" xr:uid="{3A1F97C0-F916-417F-BA19-9CDD4A81838B}"/>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3" xfId="847" xr:uid="{E97CCD87-77E9-4A0C-B9D5-63EF4FF92F4F}"/>
    <cellStyle name="標準 7 3 2 4 3" xfId="346" xr:uid="{A260708F-9AAB-4F10-AC8B-4FE6BF31A255}"/>
    <cellStyle name="標準 7 3 2 4 3 2" xfId="637" xr:uid="{AFC8E7A2-CD0F-4AF9-95F8-2AC77894CD91}"/>
    <cellStyle name="標準 7 3 2 4 3 2 2" xfId="1222" xr:uid="{9165F2C3-E648-4769-8215-115C6A5C0E5A}"/>
    <cellStyle name="標準 7 3 2 4 3 3" xfId="931" xr:uid="{7381E087-C485-4896-A384-1E0187F7B925}"/>
    <cellStyle name="標準 7 3 2 4 4" xfId="456" xr:uid="{CA72060D-0FA4-4C5F-8A60-767E62D144B0}"/>
    <cellStyle name="標準 7 3 2 4 4 2" xfId="1041" xr:uid="{9B0891F9-50A7-418C-A481-C2BF16BBF2B9}"/>
    <cellStyle name="標準 7 3 2 4 5" xfId="750" xr:uid="{FD2D84F8-7844-4A5C-83AE-2634DE7B2C0D}"/>
    <cellStyle name="標準 7 3 2 5" xfId="181" xr:uid="{B36113CB-C745-4B41-9322-32A1C6380F20}"/>
    <cellStyle name="標準 7 3 2 5 2" xfId="473" xr:uid="{7F686317-A7F5-4B5B-93E9-DB8E553123F9}"/>
    <cellStyle name="標準 7 3 2 5 2 2" xfId="1058" xr:uid="{5659E56D-8CF0-4A5F-8147-52E83C5C67B9}"/>
    <cellStyle name="標準 7 3 2 5 3" xfId="767" xr:uid="{0EDF2B47-0E41-445B-8C9D-19A68AA6B0B5}"/>
    <cellStyle name="標準 7 3 2 6" xfId="347" xr:uid="{2A3F5110-4789-4549-80B8-5A9E7AE5B6C4}"/>
    <cellStyle name="標準 7 3 2 6 2" xfId="638" xr:uid="{21C10578-AA5F-4C49-A418-83DD6C496095}"/>
    <cellStyle name="標準 7 3 2 6 2 2" xfId="1223" xr:uid="{D5BA5750-93D8-4F21-8FF8-AE14A269702D}"/>
    <cellStyle name="標準 7 3 2 6 3" xfId="932" xr:uid="{44D9AE2D-7A96-4C55-9366-4D1FE805FCF7}"/>
    <cellStyle name="標準 7 3 2 7" xfId="376" xr:uid="{B19963A6-B834-4E9C-9839-6DD621135AE5}"/>
    <cellStyle name="標準 7 3 2 7 2" xfId="961" xr:uid="{96F62DDB-AAC4-460A-B61C-5A4D883C77E1}"/>
    <cellStyle name="標準 7 3 2 8" xfId="669" xr:uid="{F78F691D-50D8-4DDE-9B64-FF1DA2129EAE}"/>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3" xfId="811" xr:uid="{BAB32616-1490-4611-B52D-BD2B84F54563}"/>
    <cellStyle name="標準 7 3 3 2 3" xfId="348" xr:uid="{F98D44C0-9E17-4EEF-BCDE-A229EA50E813}"/>
    <cellStyle name="標準 7 3 3 2 3 2" xfId="639" xr:uid="{C4F16535-4756-4020-A1AE-D38DE784452D}"/>
    <cellStyle name="標準 7 3 3 2 3 2 2" xfId="1224" xr:uid="{72E97D31-C4C2-4D0B-AFE7-06A5EBE74D78}"/>
    <cellStyle name="標準 7 3 3 2 3 3" xfId="933" xr:uid="{E90D7D3F-D7BC-4959-B312-649F31150AED}"/>
    <cellStyle name="標準 7 3 3 2 4" xfId="420" xr:uid="{6DC7C495-82C4-4072-B8FE-84ADB5732F0A}"/>
    <cellStyle name="標準 7 3 3 2 4 2" xfId="1005" xr:uid="{8A58836C-60C1-462D-8E16-B0EDCB690624}"/>
    <cellStyle name="標準 7 3 3 2 5" xfId="714" xr:uid="{19993765-0413-48BF-898C-FDE560CF359D}"/>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3" xfId="849" xr:uid="{09761986-A203-4E68-B51B-8EF8543E84D5}"/>
    <cellStyle name="標準 7 3 3 3 3" xfId="349" xr:uid="{10F80419-361F-44CD-991E-AFAB5F7EA244}"/>
    <cellStyle name="標準 7 3 3 3 3 2" xfId="640" xr:uid="{04818423-16B6-4E2D-8AD4-730B51340C73}"/>
    <cellStyle name="標準 7 3 3 3 3 2 2" xfId="1225" xr:uid="{9C00E32A-7D48-47C2-BD15-39B020CC763E}"/>
    <cellStyle name="標準 7 3 3 3 3 3" xfId="934" xr:uid="{FFF2BE45-EECA-411C-B737-A70185968113}"/>
    <cellStyle name="標準 7 3 3 3 4" xfId="458" xr:uid="{E036E85F-B541-4E94-BD48-93D2E98DA33A}"/>
    <cellStyle name="標準 7 3 3 3 4 2" xfId="1043" xr:uid="{D494E3D9-3B96-4030-A179-5F11DF96FFC2}"/>
    <cellStyle name="標準 7 3 3 3 5" xfId="752" xr:uid="{5E15D5D9-F5BD-4002-BB1F-5C2982166F08}"/>
    <cellStyle name="標準 7 3 3 4" xfId="193" xr:uid="{565CFEBE-FA6D-4903-B845-8F6D02B49E84}"/>
    <cellStyle name="標準 7 3 3 4 2" xfId="485" xr:uid="{0CD2D788-1D07-4F61-A55A-033F6CDFB731}"/>
    <cellStyle name="標準 7 3 3 4 2 2" xfId="1070" xr:uid="{45D0066C-B215-410B-906E-986ECB734EC3}"/>
    <cellStyle name="標準 7 3 3 4 3" xfId="779" xr:uid="{118E0116-838C-451A-93AF-500F76665E98}"/>
    <cellStyle name="標準 7 3 3 5" xfId="350" xr:uid="{AA1120AD-EE3F-43A7-A5EB-FE4325F4F016}"/>
    <cellStyle name="標準 7 3 3 5 2" xfId="641" xr:uid="{9C39D1A7-3A4E-47B8-8C09-6388B8DE5F6B}"/>
    <cellStyle name="標準 7 3 3 5 2 2" xfId="1226" xr:uid="{6AF286CF-83C0-4721-815C-7383B51A393F}"/>
    <cellStyle name="標準 7 3 3 5 3" xfId="935" xr:uid="{850A9881-68DB-41A3-90C2-36BA3484EEA7}"/>
    <cellStyle name="標準 7 3 3 6" xfId="388" xr:uid="{C85AF65E-7381-4085-B331-D06B759DAD39}"/>
    <cellStyle name="標準 7 3 3 6 2" xfId="973" xr:uid="{2E927ADC-2622-41DA-B5B5-51E0CBEA4046}"/>
    <cellStyle name="標準 7 3 3 7" xfId="681" xr:uid="{EBF886AB-322D-4E6F-9D57-88658682F795}"/>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3" xfId="796" xr:uid="{1810BDDB-8FB8-487B-BB42-F2B802975CB7}"/>
    <cellStyle name="標準 7 3 4 3" xfId="351" xr:uid="{C6B8D3ED-F119-4FAA-AEB5-DBBBBD53FED8}"/>
    <cellStyle name="標準 7 3 4 3 2" xfId="642" xr:uid="{1B668FE7-EC5D-47F1-87B6-F0D7599606D1}"/>
    <cellStyle name="標準 7 3 4 3 2 2" xfId="1227" xr:uid="{33FE3DA6-2F91-4744-8423-2B0DBC0CB657}"/>
    <cellStyle name="標準 7 3 4 3 3" xfId="936" xr:uid="{ADB83B16-0858-48F2-B5FD-D634ACDB1642}"/>
    <cellStyle name="標準 7 3 4 4" xfId="405" xr:uid="{0DA3E524-EDA9-4E3C-A664-C60BB237E9C6}"/>
    <cellStyle name="標準 7 3 4 4 2" xfId="990" xr:uid="{D2CEF22D-3C8B-43C8-9C99-9244B9E053CB}"/>
    <cellStyle name="標準 7 3 4 5" xfId="699" xr:uid="{344F97B2-1484-4560-B0DE-D1305D8C9B9E}"/>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3" xfId="846" xr:uid="{A775C28D-6A23-457D-8E9A-DE2B9EAB90AF}"/>
    <cellStyle name="標準 7 3 5 3" xfId="352" xr:uid="{0758EA88-26F7-4ECB-8F99-83F667D53437}"/>
    <cellStyle name="標準 7 3 5 3 2" xfId="643" xr:uid="{841D5D8F-9CA0-4259-AFA4-FBAF1412BB82}"/>
    <cellStyle name="標準 7 3 5 3 2 2" xfId="1228" xr:uid="{5880BC2B-6DA9-43F2-97E5-79C38B2EB4EF}"/>
    <cellStyle name="標準 7 3 5 3 3" xfId="937" xr:uid="{546F1641-0EB3-40E8-8CB4-0FF0D78E80B1}"/>
    <cellStyle name="標準 7 3 5 4" xfId="455" xr:uid="{82744ED2-C751-41CE-8863-EA63A037E509}"/>
    <cellStyle name="標準 7 3 5 4 2" xfId="1040" xr:uid="{83DCD57D-0F5D-4C34-9226-2F05557844F8}"/>
    <cellStyle name="標準 7 3 5 5" xfId="749" xr:uid="{CBD3FC32-FEE4-4955-B4C0-C89598CB5ABD}"/>
    <cellStyle name="標準 7 3 6" xfId="178" xr:uid="{F7DA9AA2-561A-4741-8BBF-A087CAC57962}"/>
    <cellStyle name="標準 7 3 6 2" xfId="470" xr:uid="{F7CDF3FC-496C-4D29-98A0-E56F401FFB6E}"/>
    <cellStyle name="標準 7 3 6 2 2" xfId="1055" xr:uid="{E4D42394-C190-4651-A575-A0A0F8C6D756}"/>
    <cellStyle name="標準 7 3 6 3" xfId="764" xr:uid="{55D05B8A-EDE6-4B9D-A057-23E064D24C90}"/>
    <cellStyle name="標準 7 3 7" xfId="353" xr:uid="{AA7DE0BE-99E4-4923-9744-0EBA0E1BEF86}"/>
    <cellStyle name="標準 7 3 7 2" xfId="644" xr:uid="{9598D2D0-F1BC-4DA9-8E85-F27694BBB212}"/>
    <cellStyle name="標準 7 3 7 2 2" xfId="1229" xr:uid="{E66E5A81-46A4-4B2D-BE4C-EDFDDD9BD32C}"/>
    <cellStyle name="標準 7 3 7 3" xfId="938" xr:uid="{9A962E23-4F0E-42FB-8A93-83A18576F835}"/>
    <cellStyle name="標準 7 3 8" xfId="373" xr:uid="{B86B5719-5F11-4292-8803-10AE3CF859A0}"/>
    <cellStyle name="標準 7 3 8 2" xfId="958" xr:uid="{0E59EB4A-F01D-48D2-B93E-D98A7580177F}"/>
    <cellStyle name="標準 7 3 9" xfId="666" xr:uid="{62D8F3C9-D01E-49D7-BB69-948EC53658C9}"/>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3" xfId="813" xr:uid="{3C54F7EE-1778-4F75-958C-6DDA657DCC62}"/>
    <cellStyle name="標準 7 4 2 2 3" xfId="354" xr:uid="{6DE29D51-E9DB-4062-A631-808E6F2AC6D7}"/>
    <cellStyle name="標準 7 4 2 2 3 2" xfId="645" xr:uid="{E5333BD6-6612-45B3-8105-59B15F4ED36F}"/>
    <cellStyle name="標準 7 4 2 2 3 2 2" xfId="1230" xr:uid="{8162FEA5-1CE2-4424-ACDF-1ADCAC8CA451}"/>
    <cellStyle name="標準 7 4 2 2 3 3" xfId="939" xr:uid="{B24E7F1D-FA5B-453F-8EF6-18A256D1681D}"/>
    <cellStyle name="標準 7 4 2 2 4" xfId="422" xr:uid="{6269E15E-D60B-4557-9FFC-FD2EFB7D6719}"/>
    <cellStyle name="標準 7 4 2 2 4 2" xfId="1007" xr:uid="{3101FE6F-C3B3-4684-BAAF-29F3E0480858}"/>
    <cellStyle name="標準 7 4 2 2 5" xfId="716" xr:uid="{4B4B455C-151F-40FF-95AE-ABA98B2E9B70}"/>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3" xfId="851" xr:uid="{14316865-4153-44CD-8EBD-2130EED55B36}"/>
    <cellStyle name="標準 7 4 2 3 3" xfId="355" xr:uid="{B4ECD94B-0D97-4ECB-8075-7204BE69123D}"/>
    <cellStyle name="標準 7 4 2 3 3 2" xfId="646" xr:uid="{DAF8D30E-D36D-47BE-AAF7-840B601CD809}"/>
    <cellStyle name="標準 7 4 2 3 3 2 2" xfId="1231" xr:uid="{69FD0AEF-D7C2-4621-A5C7-EFA22E7543D2}"/>
    <cellStyle name="標準 7 4 2 3 3 3" xfId="940" xr:uid="{7C7FD5A7-4036-491C-872D-D3E79162AD8C}"/>
    <cellStyle name="標準 7 4 2 3 4" xfId="460" xr:uid="{0B7826DE-98F9-4AE1-8CFD-AC43129B7419}"/>
    <cellStyle name="標準 7 4 2 3 4 2" xfId="1045" xr:uid="{20FDE47C-BC3B-4539-8638-26B35F9AA006}"/>
    <cellStyle name="標準 7 4 2 3 5" xfId="754" xr:uid="{842FB2E2-B63D-4FEF-A14D-6E86D1FEE51D}"/>
    <cellStyle name="標準 7 4 2 4" xfId="195" xr:uid="{EE5B7DED-A817-4742-9342-C6A605FA3B0F}"/>
    <cellStyle name="標準 7 4 2 4 2" xfId="487" xr:uid="{EB7C9F5B-7C9B-4230-B781-CB4B6341CB7B}"/>
    <cellStyle name="標準 7 4 2 4 2 2" xfId="1072" xr:uid="{1CCD736B-45AE-4BCC-83AE-8678221B5A9B}"/>
    <cellStyle name="標準 7 4 2 4 3" xfId="781" xr:uid="{E4225EC8-0A48-44E3-B02C-FBFDA9E626FF}"/>
    <cellStyle name="標準 7 4 2 5" xfId="356" xr:uid="{7FF8F13F-4BCB-4E35-9EA0-D925D594A8AA}"/>
    <cellStyle name="標準 7 4 2 5 2" xfId="647" xr:uid="{8D252A4F-6FE6-4B2A-BC5A-28FC70FCA0AE}"/>
    <cellStyle name="標準 7 4 2 5 2 2" xfId="1232" xr:uid="{1ED534FF-825D-4DC9-B075-1F2474D007F4}"/>
    <cellStyle name="標準 7 4 2 5 3" xfId="941" xr:uid="{E126DB97-CD5F-4074-93DD-6CBC72C10E57}"/>
    <cellStyle name="標準 7 4 2 6" xfId="390" xr:uid="{974B6954-FA2D-4B10-85CF-40FA2D6C5261}"/>
    <cellStyle name="標準 7 4 2 6 2" xfId="975" xr:uid="{6B243B24-9738-4316-9BE4-33D1C96DD24D}"/>
    <cellStyle name="標準 7 4 2 7" xfId="683" xr:uid="{CA2C2932-A335-495C-B933-5999C50F8A7D}"/>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3" xfId="798" xr:uid="{29C94D97-538E-45E3-98DB-B4C4B644B3E0}"/>
    <cellStyle name="標準 7 4 3 3" xfId="357" xr:uid="{E8F3335B-4879-4B40-9C4A-FD91DFD56D60}"/>
    <cellStyle name="標準 7 4 3 3 2" xfId="648" xr:uid="{996469F3-CA90-4B09-90F9-42AB550E6201}"/>
    <cellStyle name="標準 7 4 3 3 2 2" xfId="1233" xr:uid="{3EDC20A8-41B5-4732-808A-43480B1B671D}"/>
    <cellStyle name="標準 7 4 3 3 3" xfId="942" xr:uid="{D830672D-7F71-4C74-AAF8-1AC789CE0519}"/>
    <cellStyle name="標準 7 4 3 4" xfId="407" xr:uid="{96BEDAD7-C503-4556-A9BF-1C7C973F12D9}"/>
    <cellStyle name="標準 7 4 3 4 2" xfId="992" xr:uid="{5784D536-4C2E-477A-8F65-2D2EBD548B7F}"/>
    <cellStyle name="標準 7 4 3 5" xfId="701" xr:uid="{8D3E7D4A-305B-4548-A0D7-700EE362FE85}"/>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3" xfId="850" xr:uid="{A8754C29-3AF6-4DBA-964B-9502997A6DCE}"/>
    <cellStyle name="標準 7 4 4 3" xfId="358" xr:uid="{E994E4D5-7464-41B2-960D-BA2874A08216}"/>
    <cellStyle name="標準 7 4 4 3 2" xfId="649" xr:uid="{FA2F3435-80B8-41DB-A10B-46170E786E7C}"/>
    <cellStyle name="標準 7 4 4 3 2 2" xfId="1234" xr:uid="{72F049FB-CFF1-4BFD-B25D-881DF7D503FF}"/>
    <cellStyle name="標準 7 4 4 3 3" xfId="943" xr:uid="{82C13B1B-AC22-42B7-8E3E-C8615D4DCFD9}"/>
    <cellStyle name="標準 7 4 4 4" xfId="459" xr:uid="{AACBEAB4-E12B-490C-83BF-33743A487D65}"/>
    <cellStyle name="標準 7 4 4 4 2" xfId="1044" xr:uid="{3A4AF4B3-6630-4576-96B7-A340AA02E423}"/>
    <cellStyle name="標準 7 4 4 5" xfId="753" xr:uid="{C4B14B57-2F6F-484D-9D5C-006BDF6CC864}"/>
    <cellStyle name="標準 7 4 5" xfId="180" xr:uid="{B59EF834-8E3F-4F8B-803B-B8A078A9AD54}"/>
    <cellStyle name="標準 7 4 5 2" xfId="472" xr:uid="{4A17C0E2-A286-44E4-8D78-DE16E68377C9}"/>
    <cellStyle name="標準 7 4 5 2 2" xfId="1057" xr:uid="{43E02246-5C7A-4930-9DD1-A798DC71BA08}"/>
    <cellStyle name="標準 7 4 5 3" xfId="766" xr:uid="{540BD57C-5FA9-4F3E-B835-E9C38C3CB04C}"/>
    <cellStyle name="標準 7 4 6" xfId="359" xr:uid="{7B165E92-29D7-4C30-9CCF-3D7610F1485C}"/>
    <cellStyle name="標準 7 4 6 2" xfId="650" xr:uid="{328CA4A8-4EF4-4CF3-8E70-0E243EF258C6}"/>
    <cellStyle name="標準 7 4 6 2 2" xfId="1235" xr:uid="{B92E1776-3DA0-4D03-9561-BD031531D688}"/>
    <cellStyle name="標準 7 4 6 3" xfId="944" xr:uid="{72D5279A-31AB-4132-8627-3696E65BEA70}"/>
    <cellStyle name="標準 7 4 7" xfId="375" xr:uid="{2A81B1B0-FE63-4D65-838D-7AF241EB85A6}"/>
    <cellStyle name="標準 7 4 7 2" xfId="960" xr:uid="{237150CD-12C2-475A-9216-5A89DE022D87}"/>
    <cellStyle name="標準 7 4 8" xfId="668" xr:uid="{A26BC6B4-A848-4A6F-92DC-685BDBEB99AE}"/>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3" xfId="809" xr:uid="{02DA1ADD-2CDE-429B-9524-00EAEC15BA95}"/>
    <cellStyle name="標準 7 5 2 3" xfId="360" xr:uid="{D1AE131F-12B2-4D4C-AFB5-14E78763E87C}"/>
    <cellStyle name="標準 7 5 2 3 2" xfId="651" xr:uid="{C8A8C5FA-D1E7-43B4-9C01-F5ABCD237D66}"/>
    <cellStyle name="標準 7 5 2 3 2 2" xfId="1236" xr:uid="{5F22CD76-6ED7-4CA9-AAD1-4C76DF11EBB0}"/>
    <cellStyle name="標準 7 5 2 3 3" xfId="945" xr:uid="{BE4F8BC4-B94D-4376-ABA3-6260B3881198}"/>
    <cellStyle name="標準 7 5 2 4" xfId="418" xr:uid="{84B32F88-FA5E-4725-9A4C-73B40F299A57}"/>
    <cellStyle name="標準 7 5 2 4 2" xfId="1003" xr:uid="{BC5BAC90-9FA7-4BD6-A61D-98D8F1EC3834}"/>
    <cellStyle name="標準 7 5 2 5" xfId="712" xr:uid="{0B499573-902F-46B6-8266-DC9FE52EA5B8}"/>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3" xfId="852" xr:uid="{553E5833-3187-4A39-8202-F98AD8323D12}"/>
    <cellStyle name="標準 7 5 3 3" xfId="361" xr:uid="{C8464940-737B-4593-B41C-6FC5FAF6F090}"/>
    <cellStyle name="標準 7 5 3 3 2" xfId="652" xr:uid="{03C2E73B-A1EB-4458-BA25-FB2BDD5F5A43}"/>
    <cellStyle name="標準 7 5 3 3 2 2" xfId="1237" xr:uid="{B0D85BCF-34C1-4E29-8CFE-FF7C80E015CD}"/>
    <cellStyle name="標準 7 5 3 3 3" xfId="946" xr:uid="{017BC3F1-15F4-47DA-B385-062BDAF701FA}"/>
    <cellStyle name="標準 7 5 3 4" xfId="461" xr:uid="{B71D41F2-2D92-413A-89AE-830F4479C079}"/>
    <cellStyle name="標準 7 5 3 4 2" xfId="1046" xr:uid="{912050EE-CEBA-4387-A67A-D8973AFE7968}"/>
    <cellStyle name="標準 7 5 3 5" xfId="755" xr:uid="{8F3806B1-534D-48F3-8FAD-E21BEAC6BA0D}"/>
    <cellStyle name="標準 7 5 4" xfId="191" xr:uid="{BCEB86CC-0F6B-4E19-B0D8-5009BE455D57}"/>
    <cellStyle name="標準 7 5 4 2" xfId="483" xr:uid="{C35A6209-3B20-447E-B119-7A989BB1F532}"/>
    <cellStyle name="標準 7 5 4 2 2" xfId="1068" xr:uid="{6EE8C061-6B19-459E-833F-017C3F9D9E76}"/>
    <cellStyle name="標準 7 5 4 3" xfId="777" xr:uid="{A5544B5E-CB13-4B98-B1C1-0AED083362B0}"/>
    <cellStyle name="標準 7 5 5" xfId="362" xr:uid="{2B4105FB-A9C2-4DB4-8ABB-E8743CCC9DD3}"/>
    <cellStyle name="標準 7 5 5 2" xfId="653" xr:uid="{67411627-C943-4035-9B61-1E3DA9CBB7D3}"/>
    <cellStyle name="標準 7 5 5 2 2" xfId="1238" xr:uid="{DCFCB8B7-9139-4C6D-8CAE-1AEF433F489F}"/>
    <cellStyle name="標準 7 5 5 3" xfId="947" xr:uid="{7D15E826-CBA1-4076-9359-AE3C3D3B9AA1}"/>
    <cellStyle name="標準 7 5 6" xfId="386" xr:uid="{8BE5B544-E06C-4E68-9A41-B44169D88F58}"/>
    <cellStyle name="標準 7 5 6 2" xfId="971" xr:uid="{A5416BB6-EB8B-4082-8D25-B4AA1450DECE}"/>
    <cellStyle name="標準 7 5 7" xfId="679" xr:uid="{0F7048E6-8FC8-4640-B6BD-26A66BB975E6}"/>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3" xfId="792" xr:uid="{3DA268C2-EF9A-44DC-A58B-D9A56AE07C4A}"/>
    <cellStyle name="標準 7 7 3" xfId="363" xr:uid="{0B144B93-319B-4C50-9BAF-9BA60B7FB8B1}"/>
    <cellStyle name="標準 7 7 3 2" xfId="654" xr:uid="{2EABBE12-03B3-4856-A986-64CAB22829D3}"/>
    <cellStyle name="標準 7 7 3 2 2" xfId="1239" xr:uid="{F55018F0-4FAE-496A-BDED-651F1B703352}"/>
    <cellStyle name="標準 7 7 3 3" xfId="948" xr:uid="{9B4B18AF-42D0-4DD3-A58C-F7C985FC84D9}"/>
    <cellStyle name="標準 7 7 4" xfId="401" xr:uid="{375AB92F-AC10-4865-9533-22D6DA4B038E}"/>
    <cellStyle name="標準 7 7 4 2" xfId="986" xr:uid="{E9853604-0B85-4364-8395-70957D59C664}"/>
    <cellStyle name="標準 7 7 5" xfId="695" xr:uid="{E72F5C3E-2E92-4481-A968-3D960EA99AC6}"/>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3" xfId="843" xr:uid="{A85C0AE8-E12E-446F-84CA-8F8A80152D08}"/>
    <cellStyle name="標準 7 8 3" xfId="364" xr:uid="{5E325C5F-8D85-4A90-A6A1-34482329A564}"/>
    <cellStyle name="標準 7 8 3 2" xfId="655" xr:uid="{D8DC5EF0-75D3-4A4F-8B17-0C3046E0598A}"/>
    <cellStyle name="標準 7 8 3 2 2" xfId="1240" xr:uid="{EC939507-9540-4288-8AA6-C99527D27E81}"/>
    <cellStyle name="標準 7 8 3 3" xfId="949" xr:uid="{265BE279-69D7-471E-9187-104DD9BFEB8B}"/>
    <cellStyle name="標準 7 8 4" xfId="452" xr:uid="{9904D43E-A9DA-47B2-BEB2-6D46B26EED16}"/>
    <cellStyle name="標準 7 8 4 2" xfId="1037" xr:uid="{7A38D29B-C918-4EF9-989C-84D0E71A1BC7}"/>
    <cellStyle name="標準 7 8 5" xfId="746" xr:uid="{EF7F76A9-415F-4AF8-BD28-9540025F3F73}"/>
    <cellStyle name="標準 7 9" xfId="174" xr:uid="{1D0A12CA-AD4D-4450-828C-407156BD49AC}"/>
    <cellStyle name="標準 7 9 2" xfId="466" xr:uid="{97061CEC-A43F-4188-9072-03E243FF3863}"/>
    <cellStyle name="標準 7 9 2 2" xfId="1051" xr:uid="{44BCCF5C-7774-4E37-9E39-FA4EE7D92B3E}"/>
    <cellStyle name="標準 7 9 3" xfId="760" xr:uid="{725FAABB-890E-4CE4-8C50-211064157709}"/>
    <cellStyle name="標準 8" xfId="59" xr:uid="{0E429507-5BD2-4442-ADEF-F55979C8A5F4}"/>
    <cellStyle name="標準 9" xfId="60" xr:uid="{E765A6C5-6F50-496E-8DE5-94D2B9839BE5}"/>
    <cellStyle name="標準 9 2" xfId="23" xr:uid="{2877DBEA-0F29-428E-8A6E-A26F6D16AE7C}"/>
  </cellStyles>
  <dxfs count="712">
    <dxf>
      <font>
        <color rgb="FF5F5F5F"/>
      </font>
    </dxf>
    <dxf>
      <font>
        <color rgb="FF5F5F5F"/>
      </font>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A0A0A0"/>
      </font>
      <fill>
        <patternFill patternType="none">
          <bgColor auto="1"/>
        </patternFill>
      </fill>
    </dxf>
    <dxf>
      <fill>
        <patternFill>
          <bgColor rgb="FFFF0000"/>
        </patternFill>
      </fill>
    </dxf>
    <dxf>
      <font>
        <color rgb="FFA0A0A0"/>
      </font>
      <fill>
        <patternFill patternType="none">
          <bgColor auto="1"/>
        </patternFill>
      </fill>
    </dxf>
    <dxf>
      <fill>
        <patternFill patternType="solid">
          <bgColor theme="0"/>
        </patternFill>
      </fill>
    </dxf>
    <dxf>
      <font>
        <b/>
        <i val="0"/>
        <color theme="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color rgb="FFFF0000"/>
      </font>
    </dxf>
    <dxf>
      <font>
        <color rgb="FFFF0000"/>
      </font>
    </dxf>
    <dxf>
      <font>
        <u/>
      </font>
    </dxf>
    <dxf>
      <fill>
        <patternFill>
          <bgColor rgb="FFDDDDDD"/>
        </patternFill>
      </fill>
    </dxf>
    <dxf>
      <font>
        <u/>
      </font>
    </dxf>
    <dxf>
      <font>
        <u/>
      </font>
    </dxf>
    <dxf>
      <font>
        <u/>
      </font>
    </dxf>
    <dxf>
      <font>
        <u/>
      </font>
    </dxf>
    <dxf>
      <font>
        <color rgb="FF0000FF"/>
      </font>
    </dxf>
    <dxf>
      <font>
        <color rgb="FFFF0000"/>
      </font>
    </dxf>
    <dxf>
      <fill>
        <patternFill>
          <bgColor rgb="FF808080"/>
        </patternFill>
      </fill>
    </dxf>
    <dxf>
      <font>
        <color rgb="FF5F5F5F"/>
      </font>
    </dxf>
    <dxf>
      <fill>
        <patternFill>
          <bgColor theme="5" tint="0.79998168889431442"/>
        </patternFill>
      </fill>
    </dxf>
    <dxf>
      <font>
        <u/>
      </font>
    </dxf>
    <dxf>
      <font>
        <color rgb="FF5F5F5F"/>
      </font>
    </dxf>
    <dxf>
      <font>
        <u/>
      </font>
    </dxf>
    <dxf>
      <fill>
        <patternFill>
          <bgColor theme="0" tint="-0.49998474074526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patternType="none">
          <bgColor auto="1"/>
        </patternFill>
      </fill>
    </dxf>
    <dxf>
      <fill>
        <patternFill>
          <bgColor theme="5" tint="0.79998168889431442"/>
        </patternFill>
      </fill>
    </dxf>
    <dxf>
      <font>
        <u/>
      </font>
    </dxf>
    <dxf>
      <font>
        <color rgb="FF5F5F5F"/>
      </font>
    </dxf>
    <dxf>
      <font>
        <u/>
      </font>
    </dxf>
    <dxf>
      <font>
        <u/>
      </font>
    </dxf>
    <dxf>
      <font>
        <u/>
      </font>
    </dxf>
    <dxf>
      <font>
        <u/>
      </font>
    </dxf>
    <dxf>
      <font>
        <u/>
      </font>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ont>
        <u/>
      </font>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ont>
        <u/>
      </font>
    </dxf>
    <dxf>
      <font>
        <u/>
      </font>
    </dxf>
    <dxf>
      <font>
        <color rgb="FF5F5F5F"/>
      </font>
    </dxf>
    <dxf>
      <fill>
        <patternFill>
          <bgColor theme="5" tint="0.79998168889431442"/>
        </patternFill>
      </fill>
    </dxf>
    <dxf>
      <fill>
        <patternFill>
          <bgColor theme="0"/>
        </patternFill>
      </fill>
    </dxf>
    <dxf>
      <fill>
        <patternFill>
          <bgColor rgb="FF808080"/>
        </patternFill>
      </fill>
    </dxf>
    <dxf>
      <font>
        <u/>
      </font>
    </dxf>
    <dxf>
      <fill>
        <patternFill>
          <bgColor rgb="FF808080"/>
        </patternFill>
      </fill>
    </dxf>
    <dxf>
      <fill>
        <patternFill>
          <bgColor theme="5" tint="0.79998168889431442"/>
        </patternFill>
      </fill>
    </dxf>
    <dxf>
      <fill>
        <patternFill>
          <bgColor rgb="FFFFFF99"/>
        </patternFill>
      </fill>
    </dxf>
    <dxf>
      <fill>
        <patternFill>
          <bgColor rgb="FFCCFFCC"/>
        </patternFill>
      </fill>
    </dxf>
    <dxf>
      <fill>
        <patternFill>
          <bgColor theme="5" tint="0.79998168889431442"/>
        </patternFill>
      </fill>
    </dxf>
    <dxf>
      <font>
        <color rgb="FF808080"/>
      </font>
      <fill>
        <patternFill>
          <bgColor rgb="FF808080"/>
        </patternFill>
      </fill>
    </dxf>
    <dxf>
      <font>
        <u/>
      </font>
    </dxf>
    <dxf>
      <font>
        <color rgb="FF5F5F5F"/>
      </font>
    </dxf>
    <dxf>
      <font>
        <u/>
      </font>
    </dxf>
    <dxf>
      <font>
        <color rgb="FF5F5F5F"/>
      </font>
    </dxf>
    <dxf>
      <font>
        <color theme="0"/>
      </font>
      <fill>
        <patternFill>
          <bgColor theme="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u/>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numFmt numFmtId="225" formatCode="yyyy&quot; 年  &quot;mm&quot; 月  &quot;dd&quot; 日&quot;"/>
    </dxf>
    <dxf>
      <numFmt numFmtId="226" formatCode="yyyy&quot; 年  &quot;mm&quot; 月  &quot;_0d&quot; 日&quot;"/>
    </dxf>
    <dxf>
      <numFmt numFmtId="227" formatCode="yyyy&quot; 年  &quot;_0m&quot; 月  &quot;dd&quot; 日&quot;"/>
    </dxf>
    <dxf>
      <numFmt numFmtId="228" formatCode="yyyy&quot; 年  &quot;_0m&quot; 月  &quot;_0d&quot; 日&quo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numFmt numFmtId="225" formatCode="yyyy&quot; 年  &quot;mm&quot; 月  &quot;dd&quot; 日&quot;"/>
    </dxf>
    <dxf>
      <numFmt numFmtId="226" formatCode="yyyy&quot; 年  &quot;mm&quot; 月  &quot;_0d&quot; 日&quot;"/>
    </dxf>
    <dxf>
      <numFmt numFmtId="227" formatCode="yyyy&quot; 年  &quot;_0m&quot; 月  &quot;dd&quot; 日&quot;"/>
    </dxf>
    <dxf>
      <numFmt numFmtId="228" formatCode="yyyy&quot; 年  &quot;_0m&quot; 月  &quot;_0d&quot; 日&quo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theme="6" tint="-0.24994659260841701"/>
      </font>
      <fill>
        <patternFill>
          <bgColor theme="6" tint="-0.24994659260841701"/>
        </patternFill>
      </fill>
    </dxf>
    <dxf>
      <fill>
        <patternFill>
          <bgColor theme="5" tint="0.79998168889431442"/>
        </patternFill>
      </fill>
    </dxf>
    <dxf>
      <font>
        <color theme="6" tint="-0.24994659260841701"/>
      </font>
      <fill>
        <patternFill>
          <bgColor theme="6"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ill>
        <patternFill>
          <bgColor theme="5" tint="0.79998168889431442"/>
        </patternFill>
      </fill>
    </dxf>
    <dxf>
      <font>
        <color rgb="FF5F5F5F"/>
      </font>
    </dxf>
    <dxf>
      <font>
        <color rgb="FF5F5F5F"/>
      </font>
    </dxf>
    <dxf>
      <font>
        <color rgb="FF5F5F5F"/>
      </font>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ill>
        <patternFill>
          <bgColor theme="0" tint="-0.499984740745262"/>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ill>
        <patternFill>
          <bgColor theme="5" tint="0.79998168889431442"/>
        </patternFill>
      </fill>
    </dxf>
    <dxf>
      <font>
        <color rgb="FF5F5F5F"/>
      </font>
    </dxf>
    <dxf>
      <numFmt numFmtId="179" formatCode="ggg\ e\ &quot; 年 &quot;\ m\ &quot; 月 &quot;\ d\ &quot; 日 &quot;"/>
      <fill>
        <patternFill>
          <bgColor rgb="FF808080"/>
        </patternFill>
      </fill>
    </dxf>
    <dxf>
      <fill>
        <patternFill>
          <bgColor rgb="FF808080"/>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FF0000"/>
        </patternFill>
      </fill>
    </dxf>
    <dxf>
      <fill>
        <patternFill>
          <bgColor rgb="FFFF000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ont>
        <color rgb="FF5F5F5F"/>
      </font>
    </dxf>
    <dxf>
      <font>
        <u/>
      </font>
    </dxf>
    <dxf>
      <font>
        <color rgb="FF5F5F5F"/>
      </font>
    </dxf>
    <dxf>
      <font>
        <color rgb="FF808080"/>
      </font>
      <fill>
        <patternFill>
          <bgColor rgb="FF808080"/>
        </patternFill>
      </fill>
    </dxf>
    <dxf>
      <numFmt numFmtId="179" formatCode="ggg\ e\ &quot; 年 &quot;\ m\ &quot; 月 &quot;\ d\ &quot; 日 &quot;"/>
      <fill>
        <patternFill>
          <bgColor rgb="FF808080"/>
        </patternFill>
      </fill>
    </dxf>
    <dxf>
      <fill>
        <patternFill>
          <bgColor theme="5" tint="0.79998168889431442"/>
        </patternFill>
      </fill>
    </dxf>
    <dxf>
      <fill>
        <patternFill>
          <bgColor rgb="FFFF0000"/>
        </patternFill>
      </fill>
    </dxf>
    <dxf>
      <fill>
        <patternFill>
          <bgColor rgb="FF808080"/>
        </patternFill>
      </fill>
    </dxf>
  </dxfs>
  <tableStyles count="0" defaultTableStyle="TableStyleMedium2" defaultPivotStyle="PivotStyleLight16"/>
  <colors>
    <mruColors>
      <color rgb="FFFFFFCC"/>
      <color rgb="FFDDEBF7"/>
      <color rgb="FFCCECFF"/>
      <color rgb="FFA0A0A0"/>
      <color rgb="FF66FFFF"/>
      <color rgb="FFCCFFCC"/>
      <color rgb="FF99FFCC"/>
      <color rgb="FFCCFFFF"/>
      <color rgb="FF84848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checked="Checked"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7</xdr:col>
      <xdr:colOff>732063</xdr:colOff>
      <xdr:row>24</xdr:row>
      <xdr:rowOff>36816</xdr:rowOff>
    </xdr:from>
    <xdr:to>
      <xdr:col>9</xdr:col>
      <xdr:colOff>1551343</xdr:colOff>
      <xdr:row>24</xdr:row>
      <xdr:rowOff>370934</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457167" y="8772602"/>
          <a:ext cx="3214137" cy="337293"/>
          <a:chOff x="4650911" y="8388811"/>
          <a:chExt cx="1336358"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984180"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11"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154460</xdr:colOff>
      <xdr:row>24</xdr:row>
      <xdr:rowOff>41706</xdr:rowOff>
    </xdr:from>
    <xdr:to>
      <xdr:col>5</xdr:col>
      <xdr:colOff>1506217</xdr:colOff>
      <xdr:row>24</xdr:row>
      <xdr:rowOff>375824</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685639" y="8780667"/>
          <a:ext cx="1351757" cy="327768"/>
          <a:chOff x="6344663" y="8388811"/>
          <a:chExt cx="1351757"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63" y="8460181"/>
                <a:ext cx="1203707"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28137</xdr:colOff>
      <xdr:row>18</xdr:row>
      <xdr:rowOff>38046</xdr:rowOff>
    </xdr:from>
    <xdr:to>
      <xdr:col>35</xdr:col>
      <xdr:colOff>433614</xdr:colOff>
      <xdr:row>29</xdr:row>
      <xdr:rowOff>186613</xdr:rowOff>
    </xdr:to>
    <xdr:sp macro="" textlink="">
      <xdr:nvSpPr>
        <xdr:cNvPr id="2" name="フローチャート: 処理 1">
          <a:extLst>
            <a:ext uri="{FF2B5EF4-FFF2-40B4-BE49-F238E27FC236}">
              <a16:creationId xmlns:a16="http://schemas.microsoft.com/office/drawing/2014/main" id="{00000000-0008-0000-0500-000002000000}"/>
            </a:ext>
          </a:extLst>
        </xdr:cNvPr>
        <xdr:cNvSpPr/>
      </xdr:nvSpPr>
      <xdr:spPr>
        <a:xfrm>
          <a:off x="11784708" y="4814153"/>
          <a:ext cx="11794656" cy="3332639"/>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8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en-US" altLang="ja-JP" sz="2800" b="1">
              <a:solidFill>
                <a:srgbClr val="FF0000"/>
              </a:solidFill>
              <a:latin typeface="ＭＳ 明朝" panose="02020609040205080304" pitchFamily="17" charset="-128"/>
              <a:ea typeface="ＭＳ 明朝" panose="02020609040205080304" pitchFamily="17" charset="-128"/>
            </a:rPr>
            <a:t>※</a:t>
          </a:r>
          <a:r>
            <a:rPr kumimoji="1" lang="ja-JP" altLang="en-US" sz="28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53560</xdr:colOff>
      <xdr:row>54</xdr:row>
      <xdr:rowOff>193155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775607" y="1645529"/>
          <a:ext cx="18773814" cy="13216126"/>
          <a:chOff x="1398079" y="1471077"/>
          <a:chExt cx="18844458" cy="12627044"/>
        </a:xfrm>
      </xdr:grpSpPr>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補助対象設備は赤でマーキングしてください。複数年度の場合は、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54</xdr:col>
      <xdr:colOff>294738</xdr:colOff>
      <xdr:row>3</xdr:row>
      <xdr:rowOff>42863</xdr:rowOff>
    </xdr:from>
    <xdr:to>
      <xdr:col>58</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10</xdr:col>
      <xdr:colOff>1</xdr:colOff>
      <xdr:row>6</xdr:row>
      <xdr:rowOff>470647</xdr:rowOff>
    </xdr:from>
    <xdr:to>
      <xdr:col>14</xdr:col>
      <xdr:colOff>87251</xdr:colOff>
      <xdr:row>311</xdr:row>
      <xdr:rowOff>181693</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5289177" y="1722531"/>
          <a:ext cx="2885546" cy="176181281"/>
          <a:chOff x="6657232" y="-264758"/>
          <a:chExt cx="2879753" cy="202466800"/>
        </a:xfrm>
      </xdr:grpSpPr>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657232" y="1773079"/>
            <a:ext cx="2795009" cy="200428963"/>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6835967" y="-264758"/>
            <a:ext cx="2701018" cy="261448"/>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47</xdr:col>
      <xdr:colOff>33618</xdr:colOff>
      <xdr:row>5</xdr:row>
      <xdr:rowOff>44824</xdr:rowOff>
    </xdr:from>
    <xdr:to>
      <xdr:col>48</xdr:col>
      <xdr:colOff>9539</xdr:colOff>
      <xdr:row>313</xdr:row>
      <xdr:rowOff>44822</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28863178" y="1146175"/>
          <a:ext cx="1163745" cy="177803734"/>
          <a:chOff x="6657232" y="-604036"/>
          <a:chExt cx="2795009" cy="202806077"/>
        </a:xfrm>
      </xdr:grpSpPr>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6657232" y="2131058"/>
            <a:ext cx="2795009" cy="200070983"/>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6728311" y="-604036"/>
            <a:ext cx="2610612" cy="923936"/>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45732521" y="4043309"/>
          <a:ext cx="4434807" cy="217198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0F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108852</xdr:colOff>
      <xdr:row>3</xdr:row>
      <xdr:rowOff>78459</xdr:rowOff>
    </xdr:from>
    <xdr:to>
      <xdr:col>33</xdr:col>
      <xdr:colOff>70471</xdr:colOff>
      <xdr:row>49</xdr:row>
      <xdr:rowOff>59862</xdr:rowOff>
    </xdr:to>
    <xdr:pic>
      <xdr:nvPicPr>
        <xdr:cNvPr id="2" name="図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2" y="758816"/>
          <a:ext cx="21937155" cy="1249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4</xdr:row>
      <xdr:rowOff>190500</xdr:rowOff>
    </xdr:from>
    <xdr:to>
      <xdr:col>31</xdr:col>
      <xdr:colOff>612775</xdr:colOff>
      <xdr:row>52</xdr:row>
      <xdr:rowOff>152400</xdr:rowOff>
    </xdr:to>
    <xdr:sp macro="" textlink="">
      <xdr:nvSpPr>
        <xdr:cNvPr id="5" name="AutoShape 1">
          <a:extLst>
            <a:ext uri="{FF2B5EF4-FFF2-40B4-BE49-F238E27FC236}">
              <a16:creationId xmlns:a16="http://schemas.microsoft.com/office/drawing/2014/main" id="{00000000-0008-0000-1500-000005000000}"/>
            </a:ext>
          </a:extLst>
        </xdr:cNvPr>
        <xdr:cNvSpPr>
          <a:spLocks noChangeAspect="1" noChangeArrowheads="1"/>
        </xdr:cNvSpPr>
      </xdr:nvSpPr>
      <xdr:spPr bwMode="auto">
        <a:xfrm>
          <a:off x="190500" y="1143000"/>
          <a:ext cx="21193125" cy="12763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139254</xdr:colOff>
      <xdr:row>19</xdr:row>
      <xdr:rowOff>70127</xdr:rowOff>
    </xdr:from>
    <xdr:to>
      <xdr:col>29</xdr:col>
      <xdr:colOff>140097</xdr:colOff>
      <xdr:row>25</xdr:row>
      <xdr:rowOff>132197</xdr:rowOff>
    </xdr:to>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9188004" y="5104770"/>
          <a:ext cx="10206200" cy="1694927"/>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160350</xdr:colOff>
      <xdr:row>101</xdr:row>
      <xdr:rowOff>0</xdr:rowOff>
    </xdr:to>
    <xdr:pic>
      <xdr:nvPicPr>
        <xdr:cNvPr id="3" name="図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7" y="17178619"/>
          <a:ext cx="9741375" cy="296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53</xdr:col>
      <xdr:colOff>209550</xdr:colOff>
      <xdr:row>124</xdr:row>
      <xdr:rowOff>209550</xdr:rowOff>
    </xdr:to>
    <xdr:sp macro="" textlink="">
      <xdr:nvSpPr>
        <xdr:cNvPr id="40962" name="AutoShape 2">
          <a:extLst>
            <a:ext uri="{FF2B5EF4-FFF2-40B4-BE49-F238E27FC236}">
              <a16:creationId xmlns:a16="http://schemas.microsoft.com/office/drawing/2014/main" id="{00000000-0008-0000-16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achimi\Desktop\MAIN\disk1\2019&#24180;&#24230;&#20107;&#26989;\04%20ZEH-M\LCSPA&#36039;&#26009;\&#21029;&#32025;1&#65374;3&#12289;PW\190305_ZEH_&#21029;&#32025;1~3&#65288;&#21336;&#24180;&#24230;&#12539;&#35079;&#25968;&#24180;&#2423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i.local\SII-fileserver\Users\sii491\AppData\Local\Microsoft\Windows\INetCache\Content.Outlook\C5C7SQB6\h31zeb_jissekihoukoku1908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iad01\zeh_conso\Users\eriko\Downloads\R02zeh_plus_yoshiki_1_3-2_3-3_3-4_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i.local\SII-fileserver\Users\achimi\Desktop\phdgvdipvnas01.grcore.com\HomeDirectory_CIFSShare\qtree\DOMAIN1\atsuki.nakajima\Folders\Desktop\&#21271;&#28023;&#36947;&#36001;&#22243;\R01_b1_3_keikaku_keihi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sheetData sheetId="3"/>
      <sheetData sheetId="4">
        <row r="169">
          <cell r="K169" t="str">
            <v>SII-ZB-YYYYMMDD-n-000</v>
          </cell>
        </row>
      </sheetData>
      <sheetData sheetId="5"/>
      <sheetData sheetId="6">
        <row r="87">
          <cell r="O87">
            <v>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_ZEH+_交付申請書"/>
      <sheetName val="3-2_ZEH+_交付申請額算出表"/>
      <sheetName val="3-2_ZEH+_別紙1蓄電ｼｽﾃﾑ明細"/>
      <sheetName val="3-2_ZEH+_別紙2燃料電池明細"/>
      <sheetName val="3-2_ZEH+_別紙3V2H充電設備明細"/>
      <sheetName val="3-3_ZEH+リース料金計算書"/>
      <sheetName val="3-4_ZEH+_誓約書"/>
      <sheetName val="3-5_ZEH+_ﾁｪｯｸﾘｽﾄ "/>
    </sheetNames>
    <sheetDataSet>
      <sheetData sheetId="0">
        <row r="43">
          <cell r="C43" t="str">
            <v>□</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7.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23.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pageSetUpPr autoPageBreaks="0"/>
  </sheetPr>
  <dimension ref="A1:M164"/>
  <sheetViews>
    <sheetView showGridLines="0" tabSelected="1" view="pageBreakPreview" zoomScale="70" zoomScaleNormal="55" zoomScaleSheetLayoutView="70" workbookViewId="0">
      <selection activeCell="F11" sqref="F11:I11"/>
    </sheetView>
  </sheetViews>
  <sheetFormatPr defaultColWidth="9" defaultRowHeight="21" outlineLevelRow="1"/>
  <cols>
    <col min="1" max="2" width="2.58203125" style="915" customWidth="1"/>
    <col min="3" max="3" width="12.58203125" style="915" customWidth="1"/>
    <col min="4" max="4" width="10.58203125" style="915" customWidth="1"/>
    <col min="5" max="5" width="30.58203125" style="915" customWidth="1"/>
    <col min="6" max="6" width="19.83203125" style="916" customWidth="1"/>
    <col min="7" max="7" width="8.83203125" style="915" customWidth="1"/>
    <col min="8" max="8" width="24.58203125" style="915" customWidth="1"/>
    <col min="9" max="9" width="6.75" style="915" customWidth="1"/>
    <col min="10" max="10" width="58.33203125" style="915" customWidth="1"/>
    <col min="11" max="11" width="1.58203125" style="915" customWidth="1"/>
    <col min="12" max="12" width="110.08203125" style="915" customWidth="1"/>
    <col min="13" max="13" width="5.58203125" style="915" customWidth="1"/>
    <col min="14" max="16384" width="9" style="915"/>
  </cols>
  <sheetData>
    <row r="1" spans="2:13" ht="9.75" customHeight="1">
      <c r="K1" s="917"/>
      <c r="L1" s="918"/>
    </row>
    <row r="2" spans="2:13" ht="20.25" customHeight="1">
      <c r="B2" s="919"/>
      <c r="C2" s="919" t="s">
        <v>949</v>
      </c>
      <c r="D2" s="920"/>
      <c r="E2" s="919"/>
      <c r="F2" s="919"/>
      <c r="G2" s="919"/>
      <c r="H2" s="919"/>
      <c r="I2" s="919"/>
      <c r="J2" s="919"/>
      <c r="K2" s="919"/>
      <c r="L2" s="919"/>
      <c r="M2" s="919"/>
    </row>
    <row r="3" spans="2:13">
      <c r="B3" s="921"/>
      <c r="C3" s="921" t="s">
        <v>368</v>
      </c>
      <c r="D3" s="921"/>
      <c r="E3" s="921"/>
      <c r="F3" s="921"/>
      <c r="G3" s="921"/>
      <c r="H3" s="921"/>
      <c r="I3" s="921"/>
      <c r="J3" s="921"/>
      <c r="K3" s="921"/>
      <c r="L3" s="921"/>
      <c r="M3" s="921"/>
    </row>
    <row r="4" spans="2:13">
      <c r="B4" s="921"/>
      <c r="C4" s="921" t="s">
        <v>369</v>
      </c>
      <c r="D4" s="921"/>
      <c r="E4" s="921"/>
      <c r="F4" s="921"/>
      <c r="G4" s="921"/>
      <c r="H4" s="921"/>
      <c r="I4" s="921"/>
      <c r="J4" s="921"/>
      <c r="K4" s="921"/>
      <c r="L4" s="921"/>
      <c r="M4" s="921"/>
    </row>
    <row r="5" spans="2:13">
      <c r="B5" s="922"/>
      <c r="C5" s="922" t="s">
        <v>453</v>
      </c>
      <c r="F5" s="915"/>
    </row>
    <row r="6" spans="2:13">
      <c r="B6" s="923"/>
      <c r="C6" s="923" t="s">
        <v>209</v>
      </c>
      <c r="D6" s="923"/>
      <c r="E6" s="923"/>
      <c r="F6" s="923"/>
      <c r="G6" s="924"/>
      <c r="H6" s="924"/>
      <c r="I6" s="924"/>
      <c r="J6" s="925"/>
      <c r="K6" s="923"/>
      <c r="L6" s="923"/>
      <c r="M6" s="923"/>
    </row>
    <row r="7" spans="2:13" ht="9.75" customHeight="1">
      <c r="F7" s="915"/>
      <c r="G7" s="924"/>
      <c r="H7" s="924"/>
      <c r="I7" s="924"/>
      <c r="J7" s="925"/>
    </row>
    <row r="8" spans="2:13">
      <c r="B8" s="921"/>
      <c r="C8" s="921" t="s">
        <v>214</v>
      </c>
      <c r="D8" s="921"/>
      <c r="E8" s="921"/>
      <c r="F8" s="921"/>
      <c r="G8" s="924"/>
      <c r="H8" s="924"/>
      <c r="I8" s="924"/>
      <c r="J8" s="925"/>
      <c r="K8" s="921"/>
      <c r="L8" s="921"/>
      <c r="M8" s="921"/>
    </row>
    <row r="9" spans="2:13">
      <c r="B9" s="921"/>
      <c r="C9" s="921" t="s">
        <v>919</v>
      </c>
      <c r="D9" s="921"/>
      <c r="E9" s="921"/>
      <c r="F9" s="921"/>
      <c r="G9" s="924"/>
      <c r="H9" s="924"/>
      <c r="I9" s="924"/>
      <c r="J9" s="925"/>
      <c r="K9" s="921"/>
      <c r="L9" s="921"/>
      <c r="M9" s="921"/>
    </row>
    <row r="10" spans="2:13">
      <c r="C10" s="1116" t="s">
        <v>211</v>
      </c>
      <c r="D10" s="1179"/>
      <c r="E10" s="1179"/>
      <c r="F10" s="1179"/>
      <c r="G10" s="1179"/>
      <c r="H10" s="1179"/>
      <c r="I10" s="1179"/>
      <c r="J10" s="1179"/>
      <c r="K10" s="926"/>
      <c r="L10" s="927" t="s">
        <v>239</v>
      </c>
    </row>
    <row r="11" spans="2:13" ht="42.75" customHeight="1">
      <c r="B11" s="928"/>
      <c r="C11" s="1082" t="s">
        <v>824</v>
      </c>
      <c r="D11" s="1180" t="s">
        <v>0</v>
      </c>
      <c r="E11" s="1181"/>
      <c r="F11" s="1166"/>
      <c r="G11" s="1167"/>
      <c r="H11" s="1167"/>
      <c r="I11" s="1167"/>
      <c r="J11" s="929" t="s">
        <v>950</v>
      </c>
      <c r="L11" s="930" t="s">
        <v>347</v>
      </c>
    </row>
    <row r="12" spans="2:13" ht="35.15" customHeight="1">
      <c r="B12" s="931"/>
      <c r="C12" s="1082"/>
      <c r="D12" s="1083" t="s">
        <v>356</v>
      </c>
      <c r="E12" s="1084"/>
      <c r="F12" s="1182"/>
      <c r="G12" s="1183"/>
      <c r="H12" s="932"/>
      <c r="I12" s="932"/>
      <c r="J12" s="933" t="s">
        <v>330</v>
      </c>
      <c r="L12" s="930" t="s">
        <v>677</v>
      </c>
      <c r="M12" s="934"/>
    </row>
    <row r="13" spans="2:13" ht="35.15" customHeight="1">
      <c r="C13" s="1082"/>
      <c r="D13" s="1085" t="s">
        <v>1</v>
      </c>
      <c r="E13" s="1086"/>
      <c r="F13" s="1192"/>
      <c r="G13" s="1193"/>
      <c r="H13" s="1193"/>
      <c r="I13" s="1193"/>
      <c r="J13" s="933" t="s">
        <v>330</v>
      </c>
      <c r="L13" s="935" t="s">
        <v>678</v>
      </c>
      <c r="M13" s="934"/>
    </row>
    <row r="14" spans="2:13" ht="35.15" customHeight="1">
      <c r="C14" s="1082"/>
      <c r="D14" s="1189" t="s">
        <v>679</v>
      </c>
      <c r="E14" s="936" t="s">
        <v>210</v>
      </c>
      <c r="F14" s="1174"/>
      <c r="G14" s="1175"/>
      <c r="H14" s="1175"/>
      <c r="I14" s="1175"/>
      <c r="J14" s="933" t="s">
        <v>223</v>
      </c>
      <c r="L14" s="937" t="s">
        <v>1048</v>
      </c>
      <c r="M14" s="934"/>
    </row>
    <row r="15" spans="2:13" ht="45" customHeight="1">
      <c r="C15" s="1082"/>
      <c r="D15" s="1190"/>
      <c r="E15" s="936" t="s">
        <v>680</v>
      </c>
      <c r="F15" s="1174"/>
      <c r="G15" s="1175"/>
      <c r="H15" s="1175"/>
      <c r="I15" s="1175"/>
      <c r="J15" s="938" t="s">
        <v>223</v>
      </c>
      <c r="L15" s="944" t="s">
        <v>951</v>
      </c>
      <c r="M15" s="934"/>
    </row>
    <row r="16" spans="2:13" ht="48.75" customHeight="1">
      <c r="C16" s="1082"/>
      <c r="D16" s="1191"/>
      <c r="E16" s="939" t="s">
        <v>681</v>
      </c>
      <c r="F16" s="1174"/>
      <c r="G16" s="1175"/>
      <c r="H16" s="1175"/>
      <c r="I16" s="1175"/>
      <c r="J16" s="933" t="s">
        <v>223</v>
      </c>
      <c r="L16" s="940" t="s">
        <v>952</v>
      </c>
      <c r="M16" s="934"/>
    </row>
    <row r="17" spans="3:13" ht="35.15" customHeight="1">
      <c r="C17" s="1082"/>
      <c r="D17" s="1186" t="s">
        <v>682</v>
      </c>
      <c r="E17" s="1185"/>
      <c r="F17" s="1174"/>
      <c r="G17" s="1175"/>
      <c r="H17" s="1175"/>
      <c r="I17" s="1175"/>
      <c r="J17" s="933" t="s">
        <v>223</v>
      </c>
      <c r="L17" s="941" t="s">
        <v>836</v>
      </c>
      <c r="M17" s="934"/>
    </row>
    <row r="18" spans="3:13" ht="35.15" customHeight="1">
      <c r="C18" s="1082"/>
      <c r="D18" s="1186" t="s">
        <v>523</v>
      </c>
      <c r="E18" s="1185"/>
      <c r="F18" s="1174"/>
      <c r="G18" s="1175"/>
      <c r="H18" s="1175"/>
      <c r="I18" s="1175"/>
      <c r="J18" s="933" t="s">
        <v>223</v>
      </c>
      <c r="L18" s="937" t="s">
        <v>637</v>
      </c>
      <c r="M18" s="934"/>
    </row>
    <row r="19" spans="3:13" ht="35.15" customHeight="1">
      <c r="C19" s="1082"/>
      <c r="D19" s="1186" t="s">
        <v>524</v>
      </c>
      <c r="E19" s="1185"/>
      <c r="F19" s="1174"/>
      <c r="G19" s="1175"/>
      <c r="H19" s="1175"/>
      <c r="I19" s="1175"/>
      <c r="J19" s="933" t="s">
        <v>223</v>
      </c>
      <c r="L19" s="942" t="s">
        <v>683</v>
      </c>
      <c r="M19" s="934"/>
    </row>
    <row r="20" spans="3:13" ht="35.15" customHeight="1">
      <c r="C20" s="1082"/>
      <c r="D20" s="1187" t="s">
        <v>503</v>
      </c>
      <c r="E20" s="1188"/>
      <c r="F20" s="1174"/>
      <c r="G20" s="1175"/>
      <c r="H20" s="1175"/>
      <c r="I20" s="1175"/>
      <c r="J20" s="933" t="s">
        <v>223</v>
      </c>
      <c r="L20" s="942" t="s">
        <v>684</v>
      </c>
      <c r="M20" s="934"/>
    </row>
    <row r="21" spans="3:13" ht="42" customHeight="1">
      <c r="C21" s="1082"/>
      <c r="D21" s="1184" t="s">
        <v>589</v>
      </c>
      <c r="E21" s="1185"/>
      <c r="F21" s="1174"/>
      <c r="G21" s="1175"/>
      <c r="H21" s="1175"/>
      <c r="I21" s="1175"/>
      <c r="J21" s="943" t="s">
        <v>223</v>
      </c>
      <c r="L21" s="944" t="s">
        <v>685</v>
      </c>
      <c r="M21" s="934"/>
    </row>
    <row r="22" spans="3:13" ht="40.5" customHeight="1">
      <c r="C22" s="1082"/>
      <c r="D22" s="1176" t="s">
        <v>686</v>
      </c>
      <c r="E22" s="1086"/>
      <c r="F22" s="1174"/>
      <c r="G22" s="1175"/>
      <c r="H22" s="1175"/>
      <c r="I22" s="1175"/>
      <c r="J22" s="943" t="s">
        <v>223</v>
      </c>
      <c r="L22" s="940" t="s">
        <v>760</v>
      </c>
      <c r="M22" s="934"/>
    </row>
    <row r="23" spans="3:13" s="945" customFormat="1" ht="9.75" customHeight="1">
      <c r="F23" s="1177" t="s">
        <v>229</v>
      </c>
      <c r="G23" s="1177"/>
      <c r="H23" s="1177"/>
      <c r="I23" s="1177"/>
      <c r="J23" s="1177"/>
    </row>
    <row r="24" spans="3:13">
      <c r="C24" s="946" t="s">
        <v>212</v>
      </c>
      <c r="D24" s="947"/>
      <c r="E24" s="947"/>
      <c r="F24" s="948"/>
      <c r="G24" s="1178"/>
      <c r="H24" s="1178"/>
      <c r="I24" s="1178"/>
      <c r="J24" s="1178"/>
      <c r="K24" s="926"/>
      <c r="L24" s="927" t="s">
        <v>239</v>
      </c>
    </row>
    <row r="25" spans="3:13" ht="35.15" customHeight="1">
      <c r="C25" s="1094" t="s">
        <v>2</v>
      </c>
      <c r="D25" s="1085" t="s">
        <v>329</v>
      </c>
      <c r="E25" s="1086"/>
      <c r="F25" s="42">
        <v>2</v>
      </c>
      <c r="G25" s="949"/>
      <c r="H25" s="976"/>
      <c r="I25" s="949"/>
      <c r="J25" s="950"/>
      <c r="K25" s="926"/>
      <c r="L25" s="951" t="s">
        <v>761</v>
      </c>
      <c r="M25" s="934"/>
    </row>
    <row r="26" spans="3:13" ht="35.15" customHeight="1">
      <c r="C26" s="1094"/>
      <c r="D26" s="1085" t="s">
        <v>3</v>
      </c>
      <c r="E26" s="1086"/>
      <c r="F26" s="1151"/>
      <c r="G26" s="1152"/>
      <c r="H26" s="1152"/>
      <c r="I26" s="1152"/>
      <c r="J26" s="1153"/>
      <c r="L26" s="952" t="s">
        <v>826</v>
      </c>
      <c r="M26" s="934"/>
    </row>
    <row r="27" spans="3:13" ht="35.15" customHeight="1">
      <c r="C27" s="1094"/>
      <c r="D27" s="1083" t="s">
        <v>4</v>
      </c>
      <c r="E27" s="1084"/>
      <c r="F27" s="1151"/>
      <c r="G27" s="1152"/>
      <c r="H27" s="1152"/>
      <c r="I27" s="1152"/>
      <c r="J27" s="1153"/>
      <c r="L27" s="935" t="s">
        <v>5</v>
      </c>
      <c r="M27" s="934"/>
    </row>
    <row r="28" spans="3:13" ht="35.15" customHeight="1">
      <c r="C28" s="1094"/>
      <c r="D28" s="1095" t="s">
        <v>16</v>
      </c>
      <c r="E28" s="953" t="s">
        <v>6</v>
      </c>
      <c r="F28" s="1125"/>
      <c r="G28" s="1126"/>
      <c r="H28" s="1126"/>
      <c r="I28" s="1126"/>
      <c r="J28" s="1127"/>
      <c r="L28" s="935" t="s">
        <v>454</v>
      </c>
      <c r="M28" s="934"/>
    </row>
    <row r="29" spans="3:13" ht="35.15" customHeight="1">
      <c r="C29" s="1094"/>
      <c r="D29" s="1095"/>
      <c r="E29" s="953" t="s">
        <v>7</v>
      </c>
      <c r="F29" s="1125"/>
      <c r="G29" s="1126"/>
      <c r="H29" s="1126"/>
      <c r="I29" s="1169"/>
      <c r="J29" s="888"/>
      <c r="L29" s="1072" t="s">
        <v>1024</v>
      </c>
      <c r="M29" s="934"/>
    </row>
    <row r="30" spans="3:13" ht="35.15" customHeight="1">
      <c r="C30" s="1094"/>
      <c r="D30" s="1095"/>
      <c r="E30" s="953" t="s">
        <v>219</v>
      </c>
      <c r="F30" s="1170"/>
      <c r="G30" s="1171"/>
      <c r="H30" s="1171"/>
      <c r="I30" s="1172"/>
      <c r="J30" s="889"/>
      <c r="L30" s="1073" t="s">
        <v>1025</v>
      </c>
      <c r="M30" s="934"/>
    </row>
    <row r="31" spans="3:13" ht="35.15" customHeight="1">
      <c r="C31" s="1094"/>
      <c r="D31" s="1083" t="s">
        <v>150</v>
      </c>
      <c r="E31" s="1084"/>
      <c r="F31" s="1154"/>
      <c r="G31" s="1155"/>
      <c r="H31" s="1155"/>
      <c r="I31" s="1155"/>
      <c r="J31" s="1156"/>
      <c r="L31" s="954"/>
      <c r="M31" s="934"/>
    </row>
    <row r="32" spans="3:13" ht="35.15" customHeight="1">
      <c r="C32" s="1094"/>
      <c r="D32" s="1095" t="s">
        <v>9</v>
      </c>
      <c r="E32" s="953" t="s">
        <v>10</v>
      </c>
      <c r="F32" s="1157"/>
      <c r="G32" s="1158"/>
      <c r="H32" s="1158"/>
      <c r="I32" s="1158"/>
      <c r="J32" s="1159"/>
      <c r="L32" s="935" t="s">
        <v>828</v>
      </c>
      <c r="M32" s="934"/>
    </row>
    <row r="33" spans="1:13" ht="35.15" customHeight="1">
      <c r="C33" s="1094"/>
      <c r="D33" s="1095"/>
      <c r="E33" s="953" t="s">
        <v>218</v>
      </c>
      <c r="F33" s="898"/>
      <c r="G33" s="977" t="s">
        <v>810</v>
      </c>
      <c r="H33" s="899"/>
      <c r="I33" s="977" t="s">
        <v>811</v>
      </c>
      <c r="J33" s="900"/>
      <c r="L33" s="935"/>
      <c r="M33" s="934"/>
    </row>
    <row r="34" spans="1:13" ht="35.15" customHeight="1">
      <c r="C34" s="1094"/>
      <c r="D34" s="1095"/>
      <c r="E34" s="953" t="s">
        <v>812</v>
      </c>
      <c r="F34" s="1110"/>
      <c r="G34" s="1111"/>
      <c r="H34" s="1111"/>
      <c r="I34" s="1111"/>
      <c r="J34" s="1112"/>
      <c r="L34" s="935"/>
      <c r="M34" s="934"/>
    </row>
    <row r="35" spans="1:13" ht="35.15" customHeight="1">
      <c r="C35" s="1094"/>
      <c r="D35" s="1095"/>
      <c r="E35" s="953" t="s">
        <v>11</v>
      </c>
      <c r="F35" s="1107"/>
      <c r="G35" s="1108"/>
      <c r="H35" s="1108"/>
      <c r="I35" s="1108"/>
      <c r="J35" s="1128"/>
      <c r="L35" s="935" t="s">
        <v>829</v>
      </c>
      <c r="M35" s="934"/>
    </row>
    <row r="36" spans="1:13" ht="35.15" customHeight="1">
      <c r="C36" s="1094"/>
      <c r="D36" s="1083" t="s">
        <v>13</v>
      </c>
      <c r="E36" s="1084"/>
      <c r="F36" s="1173"/>
      <c r="G36" s="1173"/>
      <c r="H36" s="1173"/>
      <c r="I36" s="1173"/>
      <c r="J36" s="1173"/>
      <c r="K36" s="984"/>
      <c r="L36" s="955" t="s">
        <v>687</v>
      </c>
      <c r="M36" s="934"/>
    </row>
    <row r="37" spans="1:13" ht="35.15" customHeight="1">
      <c r="C37" s="1094"/>
      <c r="D37" s="1131" t="s">
        <v>215</v>
      </c>
      <c r="E37" s="1132"/>
      <c r="F37" s="1166"/>
      <c r="G37" s="1167"/>
      <c r="H37" s="1167"/>
      <c r="I37" s="1167"/>
      <c r="J37" s="1168"/>
      <c r="L37" s="935" t="s">
        <v>1042</v>
      </c>
      <c r="M37" s="934"/>
    </row>
    <row r="38" spans="1:13" ht="9.75" customHeight="1">
      <c r="A38" s="934"/>
      <c r="B38" s="956"/>
      <c r="C38" s="956"/>
      <c r="D38" s="956"/>
      <c r="E38" s="956"/>
      <c r="F38" s="956"/>
      <c r="G38" s="956"/>
      <c r="H38" s="956"/>
      <c r="I38" s="956"/>
      <c r="J38" s="956"/>
    </row>
    <row r="39" spans="1:13" ht="35.15" hidden="1" customHeight="1" outlineLevel="1">
      <c r="C39" s="1082" t="s">
        <v>15</v>
      </c>
      <c r="D39" s="1085" t="s">
        <v>3</v>
      </c>
      <c r="E39" s="1086"/>
      <c r="F39" s="1151"/>
      <c r="G39" s="1152"/>
      <c r="H39" s="1152"/>
      <c r="I39" s="1152"/>
      <c r="J39" s="1153"/>
      <c r="L39" s="957" t="s">
        <v>827</v>
      </c>
      <c r="M39" s="934"/>
    </row>
    <row r="40" spans="1:13" ht="35.15" hidden="1" customHeight="1" outlineLevel="1">
      <c r="C40" s="1082"/>
      <c r="D40" s="1083" t="s">
        <v>4</v>
      </c>
      <c r="E40" s="1084"/>
      <c r="F40" s="1151"/>
      <c r="G40" s="1152"/>
      <c r="H40" s="1152"/>
      <c r="I40" s="1152"/>
      <c r="J40" s="1153"/>
      <c r="L40" s="935" t="s">
        <v>825</v>
      </c>
      <c r="M40" s="934"/>
    </row>
    <row r="41" spans="1:13" ht="35.15" hidden="1" customHeight="1" outlineLevel="1">
      <c r="C41" s="1082"/>
      <c r="D41" s="1095" t="s">
        <v>16</v>
      </c>
      <c r="E41" s="953" t="s">
        <v>6</v>
      </c>
      <c r="F41" s="1125"/>
      <c r="G41" s="1126"/>
      <c r="H41" s="1126"/>
      <c r="I41" s="1126"/>
      <c r="J41" s="1127"/>
      <c r="L41" s="935" t="s">
        <v>454</v>
      </c>
      <c r="M41" s="934"/>
    </row>
    <row r="42" spans="1:13" ht="35.15" hidden="1" customHeight="1" outlineLevel="1">
      <c r="C42" s="1082"/>
      <c r="D42" s="1095"/>
      <c r="E42" s="953" t="s">
        <v>7</v>
      </c>
      <c r="F42" s="1125"/>
      <c r="G42" s="1126"/>
      <c r="H42" s="1126"/>
      <c r="I42" s="1169"/>
      <c r="J42" s="888"/>
      <c r="L42" s="1072" t="s">
        <v>1024</v>
      </c>
      <c r="M42" s="934"/>
    </row>
    <row r="43" spans="1:13" ht="35.15" hidden="1" customHeight="1" outlineLevel="1">
      <c r="C43" s="1082"/>
      <c r="D43" s="1095"/>
      <c r="E43" s="953" t="s">
        <v>219</v>
      </c>
      <c r="F43" s="1170"/>
      <c r="G43" s="1171"/>
      <c r="H43" s="1171"/>
      <c r="I43" s="1172"/>
      <c r="J43" s="889"/>
      <c r="L43" s="1073" t="s">
        <v>1025</v>
      </c>
      <c r="M43" s="934"/>
    </row>
    <row r="44" spans="1:13" ht="35.15" hidden="1" customHeight="1" outlineLevel="1">
      <c r="C44" s="1082"/>
      <c r="D44" s="1083" t="s">
        <v>150</v>
      </c>
      <c r="E44" s="1084"/>
      <c r="F44" s="1163"/>
      <c r="G44" s="1164"/>
      <c r="H44" s="1164"/>
      <c r="I44" s="1164"/>
      <c r="J44" s="1165"/>
      <c r="L44" s="954" t="s">
        <v>8</v>
      </c>
      <c r="M44" s="934"/>
    </row>
    <row r="45" spans="1:13" ht="35.15" hidden="1" customHeight="1" outlineLevel="1">
      <c r="C45" s="1082"/>
      <c r="D45" s="1095" t="s">
        <v>9</v>
      </c>
      <c r="E45" s="953" t="s">
        <v>10</v>
      </c>
      <c r="F45" s="1157"/>
      <c r="G45" s="1158"/>
      <c r="H45" s="1158"/>
      <c r="I45" s="1158"/>
      <c r="J45" s="1159"/>
      <c r="L45" s="958" t="s">
        <v>828</v>
      </c>
      <c r="M45" s="934"/>
    </row>
    <row r="46" spans="1:13" ht="35.15" hidden="1" customHeight="1" outlineLevel="1">
      <c r="C46" s="1082"/>
      <c r="D46" s="1095"/>
      <c r="E46" s="953" t="s">
        <v>218</v>
      </c>
      <c r="F46" s="898"/>
      <c r="G46" s="977" t="s">
        <v>810</v>
      </c>
      <c r="H46" s="899"/>
      <c r="I46" s="977" t="s">
        <v>811</v>
      </c>
      <c r="J46" s="900"/>
      <c r="L46" s="935"/>
      <c r="M46" s="934"/>
    </row>
    <row r="47" spans="1:13" ht="35.15" hidden="1" customHeight="1" outlineLevel="1">
      <c r="C47" s="1082"/>
      <c r="D47" s="1095"/>
      <c r="E47" s="953" t="s">
        <v>812</v>
      </c>
      <c r="F47" s="1110"/>
      <c r="G47" s="1111"/>
      <c r="H47" s="1111"/>
      <c r="I47" s="1111"/>
      <c r="J47" s="1112"/>
      <c r="L47" s="935"/>
      <c r="M47" s="934"/>
    </row>
    <row r="48" spans="1:13" ht="35.15" hidden="1" customHeight="1" outlineLevel="1">
      <c r="C48" s="1082"/>
      <c r="D48" s="1095"/>
      <c r="E48" s="953" t="s">
        <v>11</v>
      </c>
      <c r="F48" s="1107"/>
      <c r="G48" s="1108"/>
      <c r="H48" s="1108"/>
      <c r="I48" s="1108"/>
      <c r="J48" s="1128"/>
      <c r="L48" s="935" t="s">
        <v>12</v>
      </c>
      <c r="M48" s="934"/>
    </row>
    <row r="49" spans="1:13" ht="35.15" hidden="1" customHeight="1" outlineLevel="1">
      <c r="C49" s="1082"/>
      <c r="D49" s="1083" t="s">
        <v>13</v>
      </c>
      <c r="E49" s="1084"/>
      <c r="F49" s="1160"/>
      <c r="G49" s="1161"/>
      <c r="H49" s="1161"/>
      <c r="I49" s="1161"/>
      <c r="J49" s="1162"/>
      <c r="L49" s="935" t="s">
        <v>14</v>
      </c>
      <c r="M49" s="934"/>
    </row>
    <row r="50" spans="1:13" ht="35.15" hidden="1" customHeight="1" outlineLevel="1">
      <c r="C50" s="1082"/>
      <c r="D50" s="1131" t="s">
        <v>215</v>
      </c>
      <c r="E50" s="1132"/>
      <c r="F50" s="1166"/>
      <c r="G50" s="1167"/>
      <c r="H50" s="1167"/>
      <c r="I50" s="1167"/>
      <c r="J50" s="1168"/>
      <c r="L50" s="935" t="s">
        <v>1042</v>
      </c>
      <c r="M50" s="934"/>
    </row>
    <row r="51" spans="1:13" ht="25" collapsed="1">
      <c r="A51" s="934"/>
      <c r="B51" s="956" t="s">
        <v>374</v>
      </c>
      <c r="C51" s="956"/>
      <c r="D51" s="956"/>
      <c r="E51" s="956"/>
      <c r="F51" s="956"/>
      <c r="G51" s="956"/>
      <c r="H51" s="956"/>
      <c r="I51" s="956"/>
      <c r="J51" s="956"/>
    </row>
    <row r="52" spans="1:13" ht="35.15" hidden="1" customHeight="1" outlineLevel="1">
      <c r="C52" s="1082" t="s">
        <v>372</v>
      </c>
      <c r="D52" s="1085" t="s">
        <v>3</v>
      </c>
      <c r="E52" s="1086"/>
      <c r="F52" s="1151"/>
      <c r="G52" s="1152"/>
      <c r="H52" s="1152"/>
      <c r="I52" s="1152"/>
      <c r="J52" s="1153"/>
      <c r="L52" s="957" t="s">
        <v>827</v>
      </c>
      <c r="M52" s="934"/>
    </row>
    <row r="53" spans="1:13" ht="35.15" hidden="1" customHeight="1" outlineLevel="1">
      <c r="C53" s="1082"/>
      <c r="D53" s="1083" t="s">
        <v>4</v>
      </c>
      <c r="E53" s="1084"/>
      <c r="F53" s="1151"/>
      <c r="G53" s="1152"/>
      <c r="H53" s="1152"/>
      <c r="I53" s="1152"/>
      <c r="J53" s="1153"/>
      <c r="L53" s="935" t="s">
        <v>825</v>
      </c>
      <c r="M53" s="934"/>
    </row>
    <row r="54" spans="1:13" ht="35.15" hidden="1" customHeight="1" outlineLevel="1">
      <c r="C54" s="1082"/>
      <c r="D54" s="1095" t="s">
        <v>16</v>
      </c>
      <c r="E54" s="953" t="s">
        <v>6</v>
      </c>
      <c r="F54" s="1125"/>
      <c r="G54" s="1126"/>
      <c r="H54" s="1126"/>
      <c r="I54" s="1126"/>
      <c r="J54" s="1127"/>
      <c r="L54" s="935" t="s">
        <v>454</v>
      </c>
      <c r="M54" s="934"/>
    </row>
    <row r="55" spans="1:13" ht="35.15" hidden="1" customHeight="1" outlineLevel="1">
      <c r="C55" s="1082"/>
      <c r="D55" s="1095"/>
      <c r="E55" s="953" t="s">
        <v>7</v>
      </c>
      <c r="F55" s="1125"/>
      <c r="G55" s="1126"/>
      <c r="H55" s="1126"/>
      <c r="I55" s="1169"/>
      <c r="J55" s="888"/>
      <c r="L55" s="1072" t="s">
        <v>1024</v>
      </c>
      <c r="M55" s="934"/>
    </row>
    <row r="56" spans="1:13" ht="35.15" hidden="1" customHeight="1" outlineLevel="1">
      <c r="C56" s="1082"/>
      <c r="D56" s="1095"/>
      <c r="E56" s="953" t="s">
        <v>219</v>
      </c>
      <c r="F56" s="1170"/>
      <c r="G56" s="1171"/>
      <c r="H56" s="1171"/>
      <c r="I56" s="1172"/>
      <c r="J56" s="889"/>
      <c r="L56" s="1073" t="s">
        <v>1025</v>
      </c>
      <c r="M56" s="934"/>
    </row>
    <row r="57" spans="1:13" ht="35.15" hidden="1" customHeight="1" outlineLevel="1">
      <c r="C57" s="1082"/>
      <c r="D57" s="1083" t="s">
        <v>150</v>
      </c>
      <c r="E57" s="1084"/>
      <c r="F57" s="1154"/>
      <c r="G57" s="1155"/>
      <c r="H57" s="1155"/>
      <c r="I57" s="1155"/>
      <c r="J57" s="1156"/>
      <c r="L57" s="954" t="s">
        <v>8</v>
      </c>
      <c r="M57" s="934"/>
    </row>
    <row r="58" spans="1:13" ht="35.15" hidden="1" customHeight="1" outlineLevel="1">
      <c r="C58" s="1082"/>
      <c r="D58" s="1095" t="s">
        <v>9</v>
      </c>
      <c r="E58" s="953" t="s">
        <v>10</v>
      </c>
      <c r="F58" s="1157"/>
      <c r="G58" s="1158"/>
      <c r="H58" s="1158"/>
      <c r="I58" s="1158"/>
      <c r="J58" s="1159"/>
      <c r="L58" s="958" t="s">
        <v>828</v>
      </c>
      <c r="M58" s="934"/>
    </row>
    <row r="59" spans="1:13" ht="35.15" hidden="1" customHeight="1" outlineLevel="1">
      <c r="C59" s="1082"/>
      <c r="D59" s="1095"/>
      <c r="E59" s="953" t="s">
        <v>218</v>
      </c>
      <c r="F59" s="898"/>
      <c r="G59" s="977" t="s">
        <v>810</v>
      </c>
      <c r="H59" s="899"/>
      <c r="I59" s="977" t="s">
        <v>811</v>
      </c>
      <c r="J59" s="900"/>
      <c r="L59" s="935"/>
      <c r="M59" s="934"/>
    </row>
    <row r="60" spans="1:13" ht="35.15" hidden="1" customHeight="1" outlineLevel="1">
      <c r="C60" s="1082"/>
      <c r="D60" s="1095"/>
      <c r="E60" s="953" t="s">
        <v>812</v>
      </c>
      <c r="F60" s="1110"/>
      <c r="G60" s="1111"/>
      <c r="H60" s="1111"/>
      <c r="I60" s="1111"/>
      <c r="J60" s="1112"/>
      <c r="L60" s="935"/>
      <c r="M60" s="934"/>
    </row>
    <row r="61" spans="1:13" ht="35.15" hidden="1" customHeight="1" outlineLevel="1">
      <c r="C61" s="1082"/>
      <c r="D61" s="1095"/>
      <c r="E61" s="953" t="s">
        <v>11</v>
      </c>
      <c r="F61" s="1107"/>
      <c r="G61" s="1108"/>
      <c r="H61" s="1108"/>
      <c r="I61" s="1108"/>
      <c r="J61" s="1128"/>
      <c r="L61" s="935" t="s">
        <v>12</v>
      </c>
      <c r="M61" s="934"/>
    </row>
    <row r="62" spans="1:13" ht="35.15" hidden="1" customHeight="1" outlineLevel="1">
      <c r="C62" s="1082"/>
      <c r="D62" s="1083" t="s">
        <v>13</v>
      </c>
      <c r="E62" s="1084"/>
      <c r="F62" s="1160"/>
      <c r="G62" s="1161"/>
      <c r="H62" s="1161"/>
      <c r="I62" s="1161"/>
      <c r="J62" s="1162"/>
      <c r="L62" s="935" t="s">
        <v>14</v>
      </c>
      <c r="M62" s="934"/>
    </row>
    <row r="63" spans="1:13" ht="35.15" hidden="1" customHeight="1" outlineLevel="1">
      <c r="C63" s="1082"/>
      <c r="D63" s="1131" t="s">
        <v>215</v>
      </c>
      <c r="E63" s="1132"/>
      <c r="F63" s="1166"/>
      <c r="G63" s="1167"/>
      <c r="H63" s="1167"/>
      <c r="I63" s="1167"/>
      <c r="J63" s="1168"/>
      <c r="L63" s="935" t="s">
        <v>1042</v>
      </c>
      <c r="M63" s="934"/>
    </row>
    <row r="64" spans="1:13" ht="25" collapsed="1">
      <c r="A64" s="934"/>
      <c r="B64" s="956" t="s">
        <v>375</v>
      </c>
      <c r="C64" s="956"/>
      <c r="D64" s="956"/>
      <c r="E64" s="956"/>
      <c r="F64" s="956"/>
      <c r="G64" s="956"/>
      <c r="H64" s="956"/>
      <c r="I64" s="956"/>
      <c r="J64" s="956"/>
    </row>
    <row r="65" spans="2:13" ht="35.15" hidden="1" customHeight="1" outlineLevel="1">
      <c r="C65" s="1082" t="s">
        <v>373</v>
      </c>
      <c r="D65" s="1085" t="s">
        <v>3</v>
      </c>
      <c r="E65" s="1086"/>
      <c r="F65" s="1151"/>
      <c r="G65" s="1152"/>
      <c r="H65" s="1152"/>
      <c r="I65" s="1152"/>
      <c r="J65" s="1153"/>
      <c r="L65" s="957" t="s">
        <v>827</v>
      </c>
      <c r="M65" s="934"/>
    </row>
    <row r="66" spans="2:13" ht="35.15" hidden="1" customHeight="1" outlineLevel="1">
      <c r="C66" s="1082"/>
      <c r="D66" s="1083" t="s">
        <v>4</v>
      </c>
      <c r="E66" s="1084"/>
      <c r="F66" s="1151"/>
      <c r="G66" s="1152"/>
      <c r="H66" s="1152"/>
      <c r="I66" s="1152"/>
      <c r="J66" s="1153"/>
      <c r="L66" s="935" t="s">
        <v>825</v>
      </c>
      <c r="M66" s="934"/>
    </row>
    <row r="67" spans="2:13" ht="35.15" hidden="1" customHeight="1" outlineLevel="1">
      <c r="C67" s="1082"/>
      <c r="D67" s="1095" t="s">
        <v>16</v>
      </c>
      <c r="E67" s="953" t="s">
        <v>6</v>
      </c>
      <c r="F67" s="1125"/>
      <c r="G67" s="1126"/>
      <c r="H67" s="1126"/>
      <c r="I67" s="1126"/>
      <c r="J67" s="1127"/>
      <c r="L67" s="935" t="s">
        <v>454</v>
      </c>
      <c r="M67" s="934"/>
    </row>
    <row r="68" spans="2:13" ht="35.15" hidden="1" customHeight="1" outlineLevel="1">
      <c r="C68" s="1082"/>
      <c r="D68" s="1095"/>
      <c r="E68" s="953" t="s">
        <v>7</v>
      </c>
      <c r="F68" s="1125"/>
      <c r="G68" s="1126"/>
      <c r="H68" s="1126"/>
      <c r="I68" s="1169"/>
      <c r="J68" s="888"/>
      <c r="L68" s="1072" t="s">
        <v>1024</v>
      </c>
      <c r="M68" s="934"/>
    </row>
    <row r="69" spans="2:13" ht="35.15" hidden="1" customHeight="1" outlineLevel="1">
      <c r="C69" s="1082"/>
      <c r="D69" s="1095"/>
      <c r="E69" s="953" t="s">
        <v>219</v>
      </c>
      <c r="F69" s="1170"/>
      <c r="G69" s="1171"/>
      <c r="H69" s="1171"/>
      <c r="I69" s="1172"/>
      <c r="J69" s="889"/>
      <c r="L69" s="1073" t="s">
        <v>1025</v>
      </c>
      <c r="M69" s="934"/>
    </row>
    <row r="70" spans="2:13" ht="35.15" hidden="1" customHeight="1" outlineLevel="1">
      <c r="C70" s="1082"/>
      <c r="D70" s="1083" t="s">
        <v>150</v>
      </c>
      <c r="E70" s="1084"/>
      <c r="F70" s="1154"/>
      <c r="G70" s="1155"/>
      <c r="H70" s="1155"/>
      <c r="I70" s="1155"/>
      <c r="J70" s="1156"/>
      <c r="L70" s="954" t="s">
        <v>8</v>
      </c>
      <c r="M70" s="934"/>
    </row>
    <row r="71" spans="2:13" ht="35.15" hidden="1" customHeight="1" outlineLevel="1">
      <c r="C71" s="1082"/>
      <c r="D71" s="1095" t="s">
        <v>9</v>
      </c>
      <c r="E71" s="953" t="s">
        <v>10</v>
      </c>
      <c r="F71" s="1157"/>
      <c r="G71" s="1158"/>
      <c r="H71" s="1158"/>
      <c r="I71" s="1158"/>
      <c r="J71" s="1159"/>
      <c r="L71" s="958" t="s">
        <v>828</v>
      </c>
      <c r="M71" s="934"/>
    </row>
    <row r="72" spans="2:13" ht="35.15" hidden="1" customHeight="1" outlineLevel="1">
      <c r="C72" s="1082"/>
      <c r="D72" s="1095"/>
      <c r="E72" s="953" t="s">
        <v>218</v>
      </c>
      <c r="F72" s="898"/>
      <c r="G72" s="977" t="s">
        <v>810</v>
      </c>
      <c r="H72" s="899"/>
      <c r="I72" s="977" t="s">
        <v>811</v>
      </c>
      <c r="J72" s="900"/>
      <c r="L72" s="935"/>
      <c r="M72" s="934"/>
    </row>
    <row r="73" spans="2:13" ht="35.15" hidden="1" customHeight="1" outlineLevel="1">
      <c r="C73" s="1082"/>
      <c r="D73" s="1095"/>
      <c r="E73" s="953" t="s">
        <v>812</v>
      </c>
      <c r="F73" s="1110"/>
      <c r="G73" s="1111"/>
      <c r="H73" s="1111"/>
      <c r="I73" s="1111"/>
      <c r="J73" s="1112"/>
      <c r="L73" s="935"/>
      <c r="M73" s="934"/>
    </row>
    <row r="74" spans="2:13" ht="35.15" hidden="1" customHeight="1" outlineLevel="1">
      <c r="C74" s="1082"/>
      <c r="D74" s="1095"/>
      <c r="E74" s="953" t="s">
        <v>11</v>
      </c>
      <c r="F74" s="1107"/>
      <c r="G74" s="1108"/>
      <c r="H74" s="1108"/>
      <c r="I74" s="1108"/>
      <c r="J74" s="1128"/>
      <c r="L74" s="935" t="s">
        <v>12</v>
      </c>
      <c r="M74" s="934"/>
    </row>
    <row r="75" spans="2:13" ht="35.15" hidden="1" customHeight="1" outlineLevel="1">
      <c r="C75" s="1082"/>
      <c r="D75" s="1083" t="s">
        <v>13</v>
      </c>
      <c r="E75" s="1084"/>
      <c r="F75" s="1160"/>
      <c r="G75" s="1161"/>
      <c r="H75" s="1161"/>
      <c r="I75" s="1161"/>
      <c r="J75" s="1162"/>
      <c r="L75" s="935" t="s">
        <v>14</v>
      </c>
      <c r="M75" s="934"/>
    </row>
    <row r="76" spans="2:13" ht="35.15" hidden="1" customHeight="1" outlineLevel="1">
      <c r="C76" s="1082"/>
      <c r="D76" s="1131" t="s">
        <v>215</v>
      </c>
      <c r="E76" s="1132"/>
      <c r="F76" s="1166"/>
      <c r="G76" s="1167"/>
      <c r="H76" s="1167"/>
      <c r="I76" s="1167"/>
      <c r="J76" s="1168"/>
      <c r="L76" s="935" t="s">
        <v>1042</v>
      </c>
      <c r="M76" s="934"/>
    </row>
    <row r="77" spans="2:13" s="945" customFormat="1" collapsed="1">
      <c r="B77" s="956" t="s">
        <v>376</v>
      </c>
      <c r="C77" s="956"/>
      <c r="D77" s="956"/>
      <c r="E77" s="956"/>
      <c r="F77" s="956"/>
      <c r="G77" s="956"/>
      <c r="H77" s="956"/>
      <c r="I77" s="956"/>
      <c r="J77" s="956"/>
    </row>
    <row r="78" spans="2:13">
      <c r="C78" s="1116" t="s">
        <v>213</v>
      </c>
      <c r="D78" s="1123"/>
      <c r="E78" s="1123"/>
      <c r="F78" s="959" t="s">
        <v>229</v>
      </c>
      <c r="G78" s="959"/>
      <c r="H78" s="959"/>
      <c r="I78" s="959"/>
      <c r="J78" s="959"/>
      <c r="K78" s="926"/>
      <c r="L78" s="927" t="s">
        <v>239</v>
      </c>
    </row>
    <row r="79" spans="2:13" ht="35.15" customHeight="1">
      <c r="C79" s="1094" t="s">
        <v>17</v>
      </c>
      <c r="D79" s="1085" t="s">
        <v>216</v>
      </c>
      <c r="E79" s="1086"/>
      <c r="F79" s="1113"/>
      <c r="G79" s="1114"/>
      <c r="H79" s="1114"/>
      <c r="I79" s="1114"/>
      <c r="J79" s="1115"/>
      <c r="L79" s="952"/>
      <c r="M79" s="934"/>
    </row>
    <row r="80" spans="2:13" ht="35.15" customHeight="1">
      <c r="C80" s="1094"/>
      <c r="D80" s="1083" t="s">
        <v>320</v>
      </c>
      <c r="E80" s="1084"/>
      <c r="F80" s="1100"/>
      <c r="G80" s="1101"/>
      <c r="H80" s="1101"/>
      <c r="I80" s="1101"/>
      <c r="J80" s="1102"/>
      <c r="L80" s="935" t="s">
        <v>933</v>
      </c>
      <c r="M80" s="934"/>
    </row>
    <row r="81" spans="1:13" ht="35.15" customHeight="1">
      <c r="C81" s="1094"/>
      <c r="D81" s="1131" t="s">
        <v>19</v>
      </c>
      <c r="E81" s="1132"/>
      <c r="F81" s="1107"/>
      <c r="G81" s="1108"/>
      <c r="H81" s="1108"/>
      <c r="I81" s="1108"/>
      <c r="J81" s="1128"/>
      <c r="L81" s="935" t="s">
        <v>817</v>
      </c>
      <c r="M81" s="934"/>
    </row>
    <row r="82" spans="1:13" s="945" customFormat="1" ht="9.75" customHeight="1">
      <c r="F82" s="1150" t="s">
        <v>229</v>
      </c>
      <c r="G82" s="1150"/>
      <c r="H82" s="1150"/>
      <c r="I82" s="1150"/>
      <c r="J82" s="1150"/>
    </row>
    <row r="83" spans="1:13">
      <c r="C83" s="1116" t="s">
        <v>228</v>
      </c>
      <c r="D83" s="1123"/>
      <c r="E83" s="1123"/>
      <c r="F83" s="1195" t="s">
        <v>227</v>
      </c>
      <c r="G83" s="1195"/>
      <c r="H83" s="1195"/>
      <c r="I83" s="1195"/>
      <c r="J83" s="1195"/>
      <c r="K83" s="926"/>
      <c r="L83" s="927" t="s">
        <v>239</v>
      </c>
    </row>
    <row r="84" spans="1:13" ht="42">
      <c r="C84" s="1093" t="s">
        <v>21</v>
      </c>
      <c r="D84" s="1085" t="s">
        <v>22</v>
      </c>
      <c r="E84" s="1086"/>
      <c r="F84" s="2"/>
      <c r="G84" s="960"/>
      <c r="H84" s="960"/>
      <c r="I84" s="960"/>
      <c r="J84" s="931"/>
      <c r="K84" s="961"/>
      <c r="L84" s="930" t="s">
        <v>344</v>
      </c>
    </row>
    <row r="85" spans="1:13" ht="29.25" customHeight="1">
      <c r="C85" s="1094"/>
      <c r="D85" s="1095" t="s">
        <v>23</v>
      </c>
      <c r="E85" s="953" t="s">
        <v>24</v>
      </c>
      <c r="F85" s="1113"/>
      <c r="G85" s="1114"/>
      <c r="H85" s="1114"/>
      <c r="I85" s="1114"/>
      <c r="J85" s="1115"/>
      <c r="L85" s="952" t="s">
        <v>25</v>
      </c>
      <c r="M85" s="934"/>
    </row>
    <row r="86" spans="1:13" ht="29.25" customHeight="1">
      <c r="C86" s="1094"/>
      <c r="D86" s="1095"/>
      <c r="E86" s="953" t="s">
        <v>220</v>
      </c>
      <c r="F86" s="1100"/>
      <c r="G86" s="1101"/>
      <c r="H86" s="1101"/>
      <c r="I86" s="1101"/>
      <c r="J86" s="1102"/>
      <c r="L86" s="935" t="s">
        <v>25</v>
      </c>
      <c r="M86" s="934"/>
    </row>
    <row r="87" spans="1:13" ht="29.25" customHeight="1">
      <c r="C87" s="1094"/>
      <c r="D87" s="1095"/>
      <c r="E87" s="953" t="s">
        <v>221</v>
      </c>
      <c r="F87" s="1100"/>
      <c r="G87" s="1101"/>
      <c r="H87" s="1101"/>
      <c r="I87" s="1106"/>
      <c r="J87" s="886"/>
      <c r="L87" s="1074" t="s">
        <v>1026</v>
      </c>
      <c r="M87" s="934"/>
    </row>
    <row r="88" spans="1:13" ht="29.25" customHeight="1">
      <c r="C88" s="1094"/>
      <c r="D88" s="1095"/>
      <c r="E88" s="953" t="s">
        <v>219</v>
      </c>
      <c r="F88" s="1107"/>
      <c r="G88" s="1108"/>
      <c r="H88" s="1108"/>
      <c r="I88" s="1109"/>
      <c r="J88" s="887"/>
      <c r="L88" s="935"/>
      <c r="M88" s="934"/>
    </row>
    <row r="89" spans="1:13" ht="25">
      <c r="C89" s="1094"/>
      <c r="D89" s="1095" t="s">
        <v>26</v>
      </c>
      <c r="E89" s="953" t="s">
        <v>10</v>
      </c>
      <c r="F89" s="1097"/>
      <c r="G89" s="1098"/>
      <c r="H89" s="1098"/>
      <c r="I89" s="1098"/>
      <c r="J89" s="1099"/>
      <c r="K89" s="962"/>
      <c r="L89" s="958" t="s">
        <v>828</v>
      </c>
      <c r="M89" s="934"/>
    </row>
    <row r="90" spans="1:13" ht="31.5" customHeight="1">
      <c r="C90" s="1094"/>
      <c r="D90" s="1095"/>
      <c r="E90" s="953" t="s">
        <v>218</v>
      </c>
      <c r="F90" s="898"/>
      <c r="G90" s="977" t="s">
        <v>810</v>
      </c>
      <c r="H90" s="899"/>
      <c r="I90" s="977" t="s">
        <v>811</v>
      </c>
      <c r="J90" s="900"/>
      <c r="K90" s="962"/>
      <c r="L90" s="935"/>
      <c r="M90" s="934"/>
    </row>
    <row r="91" spans="1:13" ht="31.5" customHeight="1">
      <c r="C91" s="1094"/>
      <c r="D91" s="1095"/>
      <c r="E91" s="953" t="s">
        <v>812</v>
      </c>
      <c r="F91" s="1110"/>
      <c r="G91" s="1111"/>
      <c r="H91" s="1111"/>
      <c r="I91" s="1111"/>
      <c r="J91" s="1112"/>
      <c r="K91" s="962"/>
      <c r="L91" s="935"/>
      <c r="M91" s="934"/>
    </row>
    <row r="92" spans="1:13" ht="25">
      <c r="C92" s="1094"/>
      <c r="D92" s="1095"/>
      <c r="E92" s="953" t="s">
        <v>11</v>
      </c>
      <c r="F92" s="1100"/>
      <c r="G92" s="1101"/>
      <c r="H92" s="1101"/>
      <c r="I92" s="1101"/>
      <c r="J92" s="1102"/>
      <c r="L92" s="952" t="s">
        <v>25</v>
      </c>
      <c r="M92" s="934"/>
    </row>
    <row r="93" spans="1:13" ht="25">
      <c r="C93" s="1094"/>
      <c r="D93" s="1095"/>
      <c r="E93" s="953" t="s">
        <v>27</v>
      </c>
      <c r="F93" s="1100"/>
      <c r="G93" s="1101"/>
      <c r="H93" s="1101"/>
      <c r="I93" s="1101"/>
      <c r="J93" s="1102"/>
      <c r="L93" s="952" t="s">
        <v>25</v>
      </c>
      <c r="M93" s="934"/>
    </row>
    <row r="94" spans="1:13" ht="25">
      <c r="C94" s="1094"/>
      <c r="D94" s="1096"/>
      <c r="E94" s="963" t="s">
        <v>222</v>
      </c>
      <c r="F94" s="1103"/>
      <c r="G94" s="1104"/>
      <c r="H94" s="1104"/>
      <c r="I94" s="1104"/>
      <c r="J94" s="1105"/>
      <c r="L94" s="935" t="s">
        <v>28</v>
      </c>
      <c r="M94" s="934"/>
    </row>
    <row r="95" spans="1:13" ht="9.75" customHeight="1">
      <c r="A95" s="934"/>
      <c r="B95" s="956"/>
      <c r="C95" s="956"/>
      <c r="D95" s="956"/>
      <c r="E95" s="956"/>
      <c r="F95" s="956"/>
      <c r="G95" s="956"/>
      <c r="H95" s="956"/>
      <c r="I95" s="956"/>
      <c r="J95" s="956"/>
    </row>
    <row r="96" spans="1:13" ht="42" hidden="1" outlineLevel="1">
      <c r="C96" s="1093" t="s">
        <v>29</v>
      </c>
      <c r="D96" s="1085" t="s">
        <v>22</v>
      </c>
      <c r="E96" s="1086"/>
      <c r="F96" s="2"/>
      <c r="L96" s="930" t="s">
        <v>455</v>
      </c>
    </row>
    <row r="97" spans="1:13" ht="25" hidden="1" outlineLevel="1">
      <c r="C97" s="1094"/>
      <c r="D97" s="1095" t="s">
        <v>23</v>
      </c>
      <c r="E97" s="953" t="s">
        <v>24</v>
      </c>
      <c r="F97" s="1113"/>
      <c r="G97" s="1114"/>
      <c r="H97" s="1114"/>
      <c r="I97" s="1114"/>
      <c r="J97" s="1115"/>
      <c r="L97" s="935" t="s">
        <v>25</v>
      </c>
      <c r="M97" s="934"/>
    </row>
    <row r="98" spans="1:13" ht="25" hidden="1" outlineLevel="1">
      <c r="C98" s="1094"/>
      <c r="D98" s="1095"/>
      <c r="E98" s="953" t="s">
        <v>220</v>
      </c>
      <c r="F98" s="1100"/>
      <c r="G98" s="1101"/>
      <c r="H98" s="1101"/>
      <c r="I98" s="1101"/>
      <c r="J98" s="1102"/>
      <c r="L98" s="935" t="s">
        <v>25</v>
      </c>
      <c r="M98" s="934"/>
    </row>
    <row r="99" spans="1:13" ht="25" hidden="1" outlineLevel="1">
      <c r="C99" s="1094"/>
      <c r="D99" s="1095"/>
      <c r="E99" s="953" t="s">
        <v>221</v>
      </c>
      <c r="F99" s="1100"/>
      <c r="G99" s="1101"/>
      <c r="H99" s="1101"/>
      <c r="I99" s="1106"/>
      <c r="J99" s="886"/>
      <c r="L99" s="1074" t="s">
        <v>1026</v>
      </c>
      <c r="M99" s="934"/>
    </row>
    <row r="100" spans="1:13" ht="25" hidden="1" outlineLevel="1">
      <c r="C100" s="1094"/>
      <c r="D100" s="1095"/>
      <c r="E100" s="953" t="s">
        <v>219</v>
      </c>
      <c r="F100" s="1107"/>
      <c r="G100" s="1108"/>
      <c r="H100" s="1108"/>
      <c r="I100" s="1109"/>
      <c r="J100" s="887"/>
      <c r="L100" s="935"/>
      <c r="M100" s="934"/>
    </row>
    <row r="101" spans="1:13" ht="25" hidden="1" outlineLevel="1">
      <c r="C101" s="1094"/>
      <c r="D101" s="1095" t="s">
        <v>26</v>
      </c>
      <c r="E101" s="953" t="s">
        <v>10</v>
      </c>
      <c r="F101" s="1097"/>
      <c r="G101" s="1098"/>
      <c r="H101" s="1098"/>
      <c r="I101" s="1098"/>
      <c r="J101" s="1099"/>
      <c r="L101" s="958" t="s">
        <v>828</v>
      </c>
      <c r="M101" s="934"/>
    </row>
    <row r="102" spans="1:13" ht="29.25" hidden="1" customHeight="1" outlineLevel="1">
      <c r="C102" s="1094"/>
      <c r="D102" s="1095"/>
      <c r="E102" s="953" t="s">
        <v>218</v>
      </c>
      <c r="F102" s="898"/>
      <c r="G102" s="977" t="s">
        <v>810</v>
      </c>
      <c r="H102" s="899"/>
      <c r="I102" s="977" t="s">
        <v>811</v>
      </c>
      <c r="J102" s="900"/>
      <c r="L102" s="935"/>
      <c r="M102" s="934"/>
    </row>
    <row r="103" spans="1:13" ht="30" hidden="1" customHeight="1" outlineLevel="1">
      <c r="C103" s="1094"/>
      <c r="D103" s="1095"/>
      <c r="E103" s="953" t="s">
        <v>812</v>
      </c>
      <c r="F103" s="1110"/>
      <c r="G103" s="1111"/>
      <c r="H103" s="1111"/>
      <c r="I103" s="1111"/>
      <c r="J103" s="1112"/>
      <c r="L103" s="935"/>
      <c r="M103" s="934"/>
    </row>
    <row r="104" spans="1:13" ht="25" hidden="1" outlineLevel="1">
      <c r="C104" s="1094"/>
      <c r="D104" s="1095"/>
      <c r="E104" s="953" t="s">
        <v>11</v>
      </c>
      <c r="F104" s="1100"/>
      <c r="G104" s="1101"/>
      <c r="H104" s="1101"/>
      <c r="I104" s="1101"/>
      <c r="J104" s="1102"/>
      <c r="L104" s="935" t="s">
        <v>25</v>
      </c>
      <c r="M104" s="934"/>
    </row>
    <row r="105" spans="1:13" ht="25" hidden="1" outlineLevel="1">
      <c r="C105" s="1094"/>
      <c r="D105" s="1095"/>
      <c r="E105" s="953" t="s">
        <v>27</v>
      </c>
      <c r="F105" s="1100"/>
      <c r="G105" s="1101"/>
      <c r="H105" s="1101"/>
      <c r="I105" s="1101"/>
      <c r="J105" s="1102"/>
      <c r="L105" s="935" t="s">
        <v>25</v>
      </c>
      <c r="M105" s="934"/>
    </row>
    <row r="106" spans="1:13" ht="25" hidden="1" outlineLevel="1">
      <c r="C106" s="1094"/>
      <c r="D106" s="1096"/>
      <c r="E106" s="963" t="s">
        <v>222</v>
      </c>
      <c r="F106" s="1103"/>
      <c r="G106" s="1104"/>
      <c r="H106" s="1104"/>
      <c r="I106" s="1104"/>
      <c r="J106" s="1105"/>
      <c r="L106" s="935" t="s">
        <v>28</v>
      </c>
      <c r="M106" s="934"/>
    </row>
    <row r="107" spans="1:13" ht="25" collapsed="1">
      <c r="A107" s="934"/>
      <c r="B107" s="956" t="s">
        <v>374</v>
      </c>
      <c r="C107" s="956"/>
      <c r="D107" s="956"/>
      <c r="E107" s="956"/>
      <c r="F107" s="956"/>
      <c r="G107" s="956"/>
      <c r="H107" s="956"/>
      <c r="I107" s="956"/>
      <c r="J107" s="956"/>
    </row>
    <row r="108" spans="1:13" ht="42" hidden="1" outlineLevel="1">
      <c r="C108" s="1093" t="s">
        <v>377</v>
      </c>
      <c r="D108" s="1085" t="s">
        <v>22</v>
      </c>
      <c r="E108" s="1086"/>
      <c r="F108" s="2"/>
      <c r="L108" s="930" t="s">
        <v>455</v>
      </c>
    </row>
    <row r="109" spans="1:13" ht="25" hidden="1" outlineLevel="1">
      <c r="C109" s="1094"/>
      <c r="D109" s="1095" t="s">
        <v>23</v>
      </c>
      <c r="E109" s="953" t="s">
        <v>24</v>
      </c>
      <c r="F109" s="1113"/>
      <c r="G109" s="1114"/>
      <c r="H109" s="1114"/>
      <c r="I109" s="1114"/>
      <c r="J109" s="1115"/>
      <c r="L109" s="935" t="s">
        <v>25</v>
      </c>
      <c r="M109" s="934"/>
    </row>
    <row r="110" spans="1:13" ht="25" hidden="1" outlineLevel="1">
      <c r="C110" s="1094"/>
      <c r="D110" s="1095"/>
      <c r="E110" s="953" t="s">
        <v>220</v>
      </c>
      <c r="F110" s="1100"/>
      <c r="G110" s="1101"/>
      <c r="H110" s="1101"/>
      <c r="I110" s="1101"/>
      <c r="J110" s="1102"/>
      <c r="L110" s="935" t="s">
        <v>25</v>
      </c>
      <c r="M110" s="934"/>
    </row>
    <row r="111" spans="1:13" ht="25" hidden="1" outlineLevel="1">
      <c r="C111" s="1094"/>
      <c r="D111" s="1095"/>
      <c r="E111" s="953" t="s">
        <v>221</v>
      </c>
      <c r="F111" s="1100"/>
      <c r="G111" s="1101"/>
      <c r="H111" s="1101"/>
      <c r="I111" s="1106"/>
      <c r="J111" s="886"/>
      <c r="L111" s="1074" t="s">
        <v>1026</v>
      </c>
      <c r="M111" s="934"/>
    </row>
    <row r="112" spans="1:13" ht="25" hidden="1" outlineLevel="1">
      <c r="C112" s="1094"/>
      <c r="D112" s="1095"/>
      <c r="E112" s="953" t="s">
        <v>219</v>
      </c>
      <c r="F112" s="1107"/>
      <c r="G112" s="1108"/>
      <c r="H112" s="1108"/>
      <c r="I112" s="1109"/>
      <c r="J112" s="887"/>
      <c r="L112" s="935"/>
      <c r="M112" s="934"/>
    </row>
    <row r="113" spans="1:13" ht="25" hidden="1" outlineLevel="1">
      <c r="C113" s="1094"/>
      <c r="D113" s="1095" t="s">
        <v>26</v>
      </c>
      <c r="E113" s="953" t="s">
        <v>10</v>
      </c>
      <c r="F113" s="1097"/>
      <c r="G113" s="1098"/>
      <c r="H113" s="1098"/>
      <c r="I113" s="1098"/>
      <c r="J113" s="1099"/>
      <c r="L113" s="958" t="s">
        <v>828</v>
      </c>
      <c r="M113" s="934"/>
    </row>
    <row r="114" spans="1:13" ht="31.5" hidden="1" customHeight="1" outlineLevel="1">
      <c r="C114" s="1094"/>
      <c r="D114" s="1095"/>
      <c r="E114" s="953" t="s">
        <v>218</v>
      </c>
      <c r="F114" s="898"/>
      <c r="G114" s="977" t="s">
        <v>810</v>
      </c>
      <c r="H114" s="899"/>
      <c r="I114" s="977" t="s">
        <v>811</v>
      </c>
      <c r="J114" s="900"/>
      <c r="L114" s="935"/>
      <c r="M114" s="934"/>
    </row>
    <row r="115" spans="1:13" ht="31.5" hidden="1" customHeight="1" outlineLevel="1">
      <c r="C115" s="1094"/>
      <c r="D115" s="1095"/>
      <c r="E115" s="953" t="s">
        <v>812</v>
      </c>
      <c r="F115" s="1110"/>
      <c r="G115" s="1111"/>
      <c r="H115" s="1111"/>
      <c r="I115" s="1111"/>
      <c r="J115" s="1112"/>
      <c r="L115" s="935"/>
      <c r="M115" s="934"/>
    </row>
    <row r="116" spans="1:13" ht="25" hidden="1" outlineLevel="1">
      <c r="C116" s="1094"/>
      <c r="D116" s="1095"/>
      <c r="E116" s="953" t="s">
        <v>11</v>
      </c>
      <c r="F116" s="1100"/>
      <c r="G116" s="1101"/>
      <c r="H116" s="1101"/>
      <c r="I116" s="1101"/>
      <c r="J116" s="1102"/>
      <c r="L116" s="935" t="s">
        <v>25</v>
      </c>
      <c r="M116" s="934"/>
    </row>
    <row r="117" spans="1:13" ht="25" hidden="1" outlineLevel="1">
      <c r="C117" s="1094"/>
      <c r="D117" s="1095"/>
      <c r="E117" s="953" t="s">
        <v>27</v>
      </c>
      <c r="F117" s="1100"/>
      <c r="G117" s="1101"/>
      <c r="H117" s="1101"/>
      <c r="I117" s="1101"/>
      <c r="J117" s="1102"/>
      <c r="L117" s="935" t="s">
        <v>25</v>
      </c>
      <c r="M117" s="934"/>
    </row>
    <row r="118" spans="1:13" ht="25" hidden="1" outlineLevel="1">
      <c r="C118" s="1094"/>
      <c r="D118" s="1096"/>
      <c r="E118" s="963" t="s">
        <v>222</v>
      </c>
      <c r="F118" s="1103"/>
      <c r="G118" s="1104"/>
      <c r="H118" s="1104"/>
      <c r="I118" s="1104"/>
      <c r="J118" s="1105"/>
      <c r="L118" s="935" t="s">
        <v>28</v>
      </c>
      <c r="M118" s="934"/>
    </row>
    <row r="119" spans="1:13" ht="25" collapsed="1">
      <c r="A119" s="934"/>
      <c r="B119" s="956" t="s">
        <v>375</v>
      </c>
      <c r="C119" s="956"/>
      <c r="D119" s="956"/>
      <c r="E119" s="956"/>
      <c r="F119" s="956"/>
      <c r="G119" s="956"/>
      <c r="H119" s="956"/>
      <c r="I119" s="956"/>
      <c r="J119" s="956"/>
    </row>
    <row r="120" spans="1:13" ht="42" hidden="1" outlineLevel="1">
      <c r="C120" s="1093" t="s">
        <v>378</v>
      </c>
      <c r="D120" s="1085" t="s">
        <v>22</v>
      </c>
      <c r="E120" s="1086"/>
      <c r="F120" s="2"/>
      <c r="L120" s="930" t="s">
        <v>455</v>
      </c>
    </row>
    <row r="121" spans="1:13" ht="25" hidden="1" outlineLevel="1">
      <c r="C121" s="1094"/>
      <c r="D121" s="1095" t="s">
        <v>23</v>
      </c>
      <c r="E121" s="953" t="s">
        <v>24</v>
      </c>
      <c r="F121" s="1113"/>
      <c r="G121" s="1114"/>
      <c r="H121" s="1114"/>
      <c r="I121" s="1114"/>
      <c r="J121" s="1115"/>
      <c r="L121" s="935" t="s">
        <v>25</v>
      </c>
      <c r="M121" s="934"/>
    </row>
    <row r="122" spans="1:13" ht="25" hidden="1" outlineLevel="1">
      <c r="C122" s="1094"/>
      <c r="D122" s="1095"/>
      <c r="E122" s="953" t="s">
        <v>220</v>
      </c>
      <c r="F122" s="1100"/>
      <c r="G122" s="1101"/>
      <c r="H122" s="1101"/>
      <c r="I122" s="1101"/>
      <c r="J122" s="1102"/>
      <c r="L122" s="935" t="s">
        <v>25</v>
      </c>
      <c r="M122" s="934"/>
    </row>
    <row r="123" spans="1:13" ht="25" hidden="1" outlineLevel="1">
      <c r="C123" s="1094"/>
      <c r="D123" s="1095"/>
      <c r="E123" s="953" t="s">
        <v>221</v>
      </c>
      <c r="F123" s="1100"/>
      <c r="G123" s="1101"/>
      <c r="H123" s="1101"/>
      <c r="I123" s="1106"/>
      <c r="J123" s="886"/>
      <c r="L123" s="1074" t="s">
        <v>1026</v>
      </c>
      <c r="M123" s="934"/>
    </row>
    <row r="124" spans="1:13" ht="25" hidden="1" outlineLevel="1">
      <c r="C124" s="1094"/>
      <c r="D124" s="1095"/>
      <c r="E124" s="953" t="s">
        <v>219</v>
      </c>
      <c r="F124" s="1107"/>
      <c r="G124" s="1108"/>
      <c r="H124" s="1108"/>
      <c r="I124" s="1109"/>
      <c r="J124" s="887"/>
      <c r="L124" s="935"/>
      <c r="M124" s="934"/>
    </row>
    <row r="125" spans="1:13" ht="25" hidden="1" outlineLevel="1">
      <c r="C125" s="1094"/>
      <c r="D125" s="1095" t="s">
        <v>26</v>
      </c>
      <c r="E125" s="953" t="s">
        <v>10</v>
      </c>
      <c r="F125" s="1097"/>
      <c r="G125" s="1098"/>
      <c r="H125" s="1098"/>
      <c r="I125" s="1098"/>
      <c r="J125" s="1099"/>
      <c r="L125" s="958" t="s">
        <v>828</v>
      </c>
      <c r="M125" s="934"/>
    </row>
    <row r="126" spans="1:13" ht="31.5" hidden="1" customHeight="1" outlineLevel="1">
      <c r="C126" s="1094"/>
      <c r="D126" s="1095"/>
      <c r="E126" s="953" t="s">
        <v>218</v>
      </c>
      <c r="F126" s="898"/>
      <c r="G126" s="977" t="s">
        <v>810</v>
      </c>
      <c r="H126" s="899"/>
      <c r="I126" s="977" t="s">
        <v>811</v>
      </c>
      <c r="J126" s="900"/>
      <c r="L126" s="935"/>
      <c r="M126" s="934"/>
    </row>
    <row r="127" spans="1:13" ht="31.5" hidden="1" customHeight="1" outlineLevel="1">
      <c r="C127" s="1094"/>
      <c r="D127" s="1095"/>
      <c r="E127" s="953" t="s">
        <v>812</v>
      </c>
      <c r="F127" s="1110"/>
      <c r="G127" s="1111"/>
      <c r="H127" s="1111"/>
      <c r="I127" s="1111"/>
      <c r="J127" s="1112"/>
      <c r="L127" s="935"/>
      <c r="M127" s="934"/>
    </row>
    <row r="128" spans="1:13" ht="25" hidden="1" outlineLevel="1">
      <c r="C128" s="1094"/>
      <c r="D128" s="1095"/>
      <c r="E128" s="953" t="s">
        <v>11</v>
      </c>
      <c r="F128" s="1100"/>
      <c r="G128" s="1101"/>
      <c r="H128" s="1101"/>
      <c r="I128" s="1101"/>
      <c r="J128" s="1102"/>
      <c r="L128" s="935" t="s">
        <v>25</v>
      </c>
      <c r="M128" s="934"/>
    </row>
    <row r="129" spans="2:13" ht="25" hidden="1" outlineLevel="1">
      <c r="C129" s="1094"/>
      <c r="D129" s="1095"/>
      <c r="E129" s="953" t="s">
        <v>27</v>
      </c>
      <c r="F129" s="1100"/>
      <c r="G129" s="1101"/>
      <c r="H129" s="1101"/>
      <c r="I129" s="1101"/>
      <c r="J129" s="1102"/>
      <c r="L129" s="935" t="s">
        <v>25</v>
      </c>
      <c r="M129" s="934"/>
    </row>
    <row r="130" spans="2:13" ht="25" hidden="1" outlineLevel="1">
      <c r="C130" s="1094"/>
      <c r="D130" s="1096"/>
      <c r="E130" s="963" t="s">
        <v>222</v>
      </c>
      <c r="F130" s="1103"/>
      <c r="G130" s="1104"/>
      <c r="H130" s="1104"/>
      <c r="I130" s="1104"/>
      <c r="J130" s="1105"/>
      <c r="L130" s="935" t="s">
        <v>28</v>
      </c>
      <c r="M130" s="934"/>
    </row>
    <row r="131" spans="2:13" s="965" customFormat="1" ht="25.5" customHeight="1" collapsed="1">
      <c r="B131" s="956" t="s">
        <v>376</v>
      </c>
      <c r="C131" s="956"/>
      <c r="D131" s="956"/>
      <c r="E131" s="956"/>
      <c r="F131" s="1060"/>
      <c r="G131" s="1060"/>
      <c r="H131" s="1060"/>
      <c r="I131" s="1060"/>
      <c r="J131" s="1060"/>
      <c r="K131" s="964"/>
    </row>
    <row r="132" spans="2:13" s="965" customFormat="1" ht="25.5" customHeight="1">
      <c r="B132" s="956"/>
      <c r="C132" s="981"/>
      <c r="D132" s="982"/>
      <c r="E132" s="983"/>
      <c r="F132" s="1059"/>
      <c r="G132" s="1058"/>
      <c r="H132" s="1058"/>
      <c r="I132" s="1058"/>
      <c r="J132" s="1058"/>
      <c r="K132" s="964"/>
    </row>
    <row r="133" spans="2:13">
      <c r="C133" s="1116" t="s">
        <v>1033</v>
      </c>
      <c r="D133" s="1144"/>
      <c r="E133" s="1144"/>
      <c r="F133" s="1194"/>
      <c r="G133" s="1194"/>
      <c r="H133" s="1194"/>
      <c r="I133" s="1194"/>
      <c r="J133" s="1194"/>
      <c r="K133" s="926"/>
      <c r="L133" s="927" t="s">
        <v>239</v>
      </c>
    </row>
    <row r="134" spans="2:13" ht="35.15" customHeight="1">
      <c r="C134" s="1093" t="s">
        <v>321</v>
      </c>
      <c r="D134" s="1085" t="s">
        <v>31</v>
      </c>
      <c r="E134" s="1086"/>
      <c r="F134" s="3"/>
      <c r="G134" s="1139"/>
      <c r="H134" s="1139"/>
      <c r="I134" s="1139"/>
      <c r="J134" s="1140"/>
      <c r="L134" s="952" t="s">
        <v>1037</v>
      </c>
      <c r="M134" s="934"/>
    </row>
    <row r="135" spans="2:13" ht="35.15" customHeight="1">
      <c r="C135" s="1094"/>
      <c r="D135" s="1083" t="s">
        <v>32</v>
      </c>
      <c r="E135" s="1084"/>
      <c r="F135" s="1119"/>
      <c r="G135" s="1120"/>
      <c r="H135" s="1120"/>
      <c r="I135" s="1120"/>
      <c r="J135" s="1121"/>
      <c r="L135" s="935" t="s">
        <v>357</v>
      </c>
      <c r="M135" s="934"/>
    </row>
    <row r="136" spans="2:13" ht="35.15" customHeight="1">
      <c r="C136" s="1094"/>
      <c r="D136" s="1083" t="s">
        <v>32</v>
      </c>
      <c r="E136" s="1084"/>
      <c r="F136" s="1119"/>
      <c r="G136" s="1120"/>
      <c r="H136" s="1120"/>
      <c r="I136" s="1120"/>
      <c r="J136" s="1121"/>
      <c r="L136" s="935" t="s">
        <v>33</v>
      </c>
      <c r="M136" s="934"/>
    </row>
    <row r="137" spans="2:13" ht="35.15" customHeight="1">
      <c r="C137" s="1094"/>
      <c r="D137" s="1131" t="s">
        <v>32</v>
      </c>
      <c r="E137" s="1132"/>
      <c r="F137" s="1133"/>
      <c r="G137" s="1134"/>
      <c r="H137" s="1134"/>
      <c r="I137" s="1134"/>
      <c r="J137" s="1135"/>
      <c r="L137" s="935" t="s">
        <v>33</v>
      </c>
      <c r="M137" s="934"/>
    </row>
    <row r="138" spans="2:13" s="966" customFormat="1" ht="9.75" customHeight="1">
      <c r="F138" s="1122" t="s">
        <v>229</v>
      </c>
      <c r="G138" s="1122"/>
      <c r="H138" s="1122"/>
      <c r="I138" s="1122"/>
      <c r="J138" s="1122"/>
    </row>
    <row r="139" spans="2:13">
      <c r="C139" s="1116" t="s">
        <v>1034</v>
      </c>
      <c r="D139" s="1123"/>
      <c r="E139" s="1123"/>
      <c r="F139" s="1124"/>
      <c r="G139" s="1124"/>
      <c r="H139" s="1124"/>
      <c r="I139" s="1124"/>
      <c r="J139" s="1124"/>
      <c r="K139" s="926"/>
      <c r="L139" s="927" t="s">
        <v>239</v>
      </c>
    </row>
    <row r="140" spans="2:13" ht="35.15" customHeight="1">
      <c r="C140" s="1093" t="s">
        <v>688</v>
      </c>
      <c r="D140" s="1085" t="s">
        <v>217</v>
      </c>
      <c r="E140" s="1086"/>
      <c r="F140" s="235"/>
      <c r="G140" s="1141"/>
      <c r="H140" s="1142"/>
      <c r="I140" s="1142"/>
      <c r="J140" s="1143"/>
      <c r="L140" s="952" t="s">
        <v>34</v>
      </c>
      <c r="M140" s="934"/>
    </row>
    <row r="141" spans="2:13" ht="35.15" customHeight="1">
      <c r="C141" s="1094"/>
      <c r="D141" s="1083" t="s">
        <v>358</v>
      </c>
      <c r="E141" s="1084"/>
      <c r="F141" s="1148"/>
      <c r="G141" s="1149"/>
      <c r="H141" s="1149"/>
      <c r="I141" s="1149"/>
      <c r="J141" s="967" t="s">
        <v>223</v>
      </c>
      <c r="L141" s="958"/>
      <c r="M141" s="934"/>
    </row>
    <row r="142" spans="2:13" ht="35.15" customHeight="1">
      <c r="C142" s="1094"/>
      <c r="D142" s="1131" t="s">
        <v>35</v>
      </c>
      <c r="E142" s="1132"/>
      <c r="F142" s="235"/>
      <c r="G142" s="1145"/>
      <c r="H142" s="1145"/>
      <c r="I142" s="1145"/>
      <c r="J142" s="1146"/>
      <c r="L142" s="935" t="s">
        <v>345</v>
      </c>
      <c r="M142" s="934"/>
    </row>
    <row r="143" spans="2:13" s="968" customFormat="1" ht="9.75" customHeight="1">
      <c r="F143" s="1147" t="s">
        <v>229</v>
      </c>
      <c r="G143" s="1147"/>
      <c r="H143" s="1147"/>
      <c r="I143" s="1147"/>
      <c r="J143" s="1147"/>
    </row>
    <row r="144" spans="2:13">
      <c r="C144" s="1116" t="s">
        <v>1035</v>
      </c>
      <c r="D144" s="1123"/>
      <c r="E144" s="1123"/>
      <c r="F144" s="1118" t="s">
        <v>229</v>
      </c>
      <c r="G144" s="1118"/>
      <c r="H144" s="1118"/>
      <c r="I144" s="1118"/>
      <c r="J144" s="1118"/>
      <c r="L144" s="927" t="s">
        <v>239</v>
      </c>
    </row>
    <row r="145" spans="3:13" ht="35.15" customHeight="1">
      <c r="C145" s="1082" t="s">
        <v>224</v>
      </c>
      <c r="D145" s="1085" t="s">
        <v>225</v>
      </c>
      <c r="E145" s="1086"/>
      <c r="F145" s="1136"/>
      <c r="G145" s="1137"/>
      <c r="H145" s="1137"/>
      <c r="I145" s="1137"/>
      <c r="J145" s="1138"/>
      <c r="L145" s="969"/>
      <c r="M145" s="934"/>
    </row>
    <row r="146" spans="3:13" ht="35.15" customHeight="1">
      <c r="C146" s="1082"/>
      <c r="D146" s="1083" t="s">
        <v>927</v>
      </c>
      <c r="E146" s="1084"/>
      <c r="F146" s="1125"/>
      <c r="G146" s="1126"/>
      <c r="H146" s="1126"/>
      <c r="I146" s="1126"/>
      <c r="J146" s="1127"/>
      <c r="L146" s="935"/>
      <c r="M146" s="934"/>
    </row>
    <row r="147" spans="3:13" ht="35.15" customHeight="1">
      <c r="C147" s="1082"/>
      <c r="D147" s="1083" t="s">
        <v>928</v>
      </c>
      <c r="E147" s="1084"/>
      <c r="F147" s="1125"/>
      <c r="G147" s="1126"/>
      <c r="H147" s="1126"/>
      <c r="I147" s="1126"/>
      <c r="J147" s="1127"/>
      <c r="L147" s="935"/>
      <c r="M147" s="934"/>
    </row>
    <row r="148" spans="3:13" ht="35.15" customHeight="1">
      <c r="C148" s="1082"/>
      <c r="D148" s="1083" t="s">
        <v>929</v>
      </c>
      <c r="E148" s="1084"/>
      <c r="F148" s="1100"/>
      <c r="G148" s="1101"/>
      <c r="H148" s="1101"/>
      <c r="I148" s="1101"/>
      <c r="J148" s="1102"/>
      <c r="L148" s="935"/>
      <c r="M148" s="934"/>
    </row>
    <row r="149" spans="3:13" ht="35.15" customHeight="1">
      <c r="C149" s="1129" t="s">
        <v>226</v>
      </c>
      <c r="D149" s="1085" t="s">
        <v>225</v>
      </c>
      <c r="E149" s="1086"/>
      <c r="F149" s="1136"/>
      <c r="G149" s="1137"/>
      <c r="H149" s="1137"/>
      <c r="I149" s="1137"/>
      <c r="J149" s="1138"/>
      <c r="L149" s="952"/>
      <c r="M149" s="934"/>
    </row>
    <row r="150" spans="3:13" ht="35.15" customHeight="1">
      <c r="C150" s="1130"/>
      <c r="D150" s="1083" t="s">
        <v>927</v>
      </c>
      <c r="E150" s="1084"/>
      <c r="F150" s="1125"/>
      <c r="G150" s="1126"/>
      <c r="H150" s="1126"/>
      <c r="I150" s="1126"/>
      <c r="J150" s="1127"/>
      <c r="L150" s="935"/>
      <c r="M150" s="934"/>
    </row>
    <row r="151" spans="3:13" ht="35.15" customHeight="1">
      <c r="C151" s="1130"/>
      <c r="D151" s="1083" t="s">
        <v>928</v>
      </c>
      <c r="E151" s="1084"/>
      <c r="F151" s="1125"/>
      <c r="G151" s="1126"/>
      <c r="H151" s="1126"/>
      <c r="I151" s="1126"/>
      <c r="J151" s="1127"/>
      <c r="L151" s="935"/>
      <c r="M151" s="934"/>
    </row>
    <row r="152" spans="3:13" ht="35.15" customHeight="1">
      <c r="C152" s="1130"/>
      <c r="D152" s="1083" t="s">
        <v>929</v>
      </c>
      <c r="E152" s="1084"/>
      <c r="F152" s="1107"/>
      <c r="G152" s="1108"/>
      <c r="H152" s="1108"/>
      <c r="I152" s="1108"/>
      <c r="J152" s="1128"/>
      <c r="L152" s="935"/>
      <c r="M152" s="934"/>
    </row>
    <row r="153" spans="3:13" ht="9.75" customHeight="1">
      <c r="F153" s="1075"/>
    </row>
    <row r="154" spans="3:13">
      <c r="C154" s="1116" t="s">
        <v>1036</v>
      </c>
      <c r="D154" s="1117"/>
      <c r="E154" s="1117"/>
      <c r="F154" s="1118" t="s">
        <v>229</v>
      </c>
      <c r="G154" s="1118"/>
      <c r="H154" s="1118"/>
      <c r="I154" s="1118"/>
      <c r="J154" s="1118"/>
      <c r="L154" s="927" t="s">
        <v>669</v>
      </c>
    </row>
    <row r="155" spans="3:13" ht="35.15" customHeight="1">
      <c r="C155" s="1082"/>
      <c r="D155" s="1085" t="s">
        <v>609</v>
      </c>
      <c r="E155" s="1086"/>
      <c r="F155" s="1091"/>
      <c r="G155" s="1092"/>
      <c r="H155" s="1092"/>
      <c r="I155" s="1092"/>
      <c r="J155" s="970" t="s">
        <v>459</v>
      </c>
      <c r="L155" s="971" t="s">
        <v>830</v>
      </c>
    </row>
    <row r="156" spans="3:13" ht="35.15" customHeight="1">
      <c r="C156" s="1082"/>
      <c r="D156" s="1085" t="s">
        <v>610</v>
      </c>
      <c r="E156" s="1086"/>
      <c r="F156" s="1087"/>
      <c r="G156" s="1088"/>
      <c r="H156" s="1088"/>
      <c r="I156" s="1088"/>
      <c r="J156" s="972" t="s">
        <v>459</v>
      </c>
      <c r="L156" s="937" t="s">
        <v>662</v>
      </c>
    </row>
    <row r="157" spans="3:13" ht="35.15" customHeight="1">
      <c r="C157" s="1082"/>
      <c r="D157" s="1085" t="s">
        <v>611</v>
      </c>
      <c r="E157" s="1086"/>
      <c r="F157" s="1087"/>
      <c r="G157" s="1088"/>
      <c r="H157" s="1088"/>
      <c r="I157" s="1088"/>
      <c r="J157" s="972" t="s">
        <v>459</v>
      </c>
      <c r="L157" s="937" t="s">
        <v>665</v>
      </c>
    </row>
    <row r="158" spans="3:13" ht="35.15" customHeight="1">
      <c r="C158" s="1082"/>
      <c r="D158" s="1083" t="s">
        <v>666</v>
      </c>
      <c r="E158" s="1084"/>
      <c r="F158" s="1087"/>
      <c r="G158" s="1088"/>
      <c r="H158" s="1088"/>
      <c r="I158" s="1088"/>
      <c r="J158" s="973" t="s">
        <v>459</v>
      </c>
      <c r="L158" s="937" t="s">
        <v>667</v>
      </c>
    </row>
    <row r="159" spans="3:13" ht="35.15" customHeight="1">
      <c r="C159" s="1082"/>
      <c r="D159" s="1083" t="s">
        <v>612</v>
      </c>
      <c r="E159" s="1084"/>
      <c r="F159" s="1087"/>
      <c r="G159" s="1088"/>
      <c r="H159" s="1088"/>
      <c r="I159" s="1088"/>
      <c r="J159" s="973" t="s">
        <v>459</v>
      </c>
      <c r="L159" s="937" t="s">
        <v>661</v>
      </c>
    </row>
    <row r="160" spans="3:13" ht="35.15" customHeight="1">
      <c r="C160" s="1082"/>
      <c r="D160" s="1083" t="s">
        <v>613</v>
      </c>
      <c r="E160" s="1084"/>
      <c r="F160" s="1089"/>
      <c r="G160" s="1090"/>
      <c r="H160" s="1090"/>
      <c r="I160" s="1090"/>
      <c r="J160" s="973" t="s">
        <v>459</v>
      </c>
      <c r="L160" s="937" t="s">
        <v>663</v>
      </c>
    </row>
    <row r="161" spans="3:12" ht="35.15" customHeight="1">
      <c r="C161" s="1082"/>
      <c r="D161" s="1083" t="s">
        <v>614</v>
      </c>
      <c r="E161" s="1084"/>
      <c r="F161" s="1087"/>
      <c r="G161" s="1088"/>
      <c r="H161" s="1088"/>
      <c r="I161" s="1088"/>
      <c r="J161" s="972" t="s">
        <v>459</v>
      </c>
      <c r="L161" s="937" t="s">
        <v>664</v>
      </c>
    </row>
    <row r="162" spans="3:12" ht="35.15" customHeight="1">
      <c r="C162" s="1082"/>
      <c r="D162" s="1083" t="s">
        <v>668</v>
      </c>
      <c r="E162" s="1084"/>
      <c r="F162" s="1087"/>
      <c r="G162" s="1088"/>
      <c r="H162" s="1088"/>
      <c r="I162" s="1088"/>
      <c r="J162" s="973" t="s">
        <v>459</v>
      </c>
      <c r="L162" s="937" t="s">
        <v>670</v>
      </c>
    </row>
    <row r="163" spans="3:12" ht="35.15" customHeight="1">
      <c r="C163" s="1082"/>
      <c r="D163" s="1083" t="s">
        <v>615</v>
      </c>
      <c r="E163" s="1084"/>
      <c r="F163" s="1080">
        <f>F155-SUM(F156:G162)</f>
        <v>0</v>
      </c>
      <c r="G163" s="1081"/>
      <c r="H163" s="1081"/>
      <c r="I163" s="1081"/>
      <c r="J163" s="973" t="s">
        <v>459</v>
      </c>
      <c r="L163" s="937" t="s">
        <v>659</v>
      </c>
    </row>
    <row r="164" spans="3:12">
      <c r="F164" s="974"/>
      <c r="G164" s="975"/>
      <c r="H164" s="975"/>
      <c r="I164" s="975"/>
      <c r="J164" s="975"/>
    </row>
  </sheetData>
  <sheetProtection algorithmName="SHA-512" hashValue="ogaWAuoQ4PNjh1NZjngrF/930o28eyZuQ4cr6GTULq2cO8olyDextaW/cj+CzFeWIyY6aoF5Ad0tXugBkxS6Pw==" saltValue="jdJDcIL70cCqS8+r7750bA==" spinCount="100000" sheet="1" formatCells="0" formatRows="0" insertRows="0" deleteRows="0" selectLockedCells="1" autoFilter="0" pivotTables="0"/>
  <dataConsolidate/>
  <mergeCells count="229">
    <mergeCell ref="F49:J49"/>
    <mergeCell ref="D41:D43"/>
    <mergeCell ref="F133:J133"/>
    <mergeCell ref="F130:J130"/>
    <mergeCell ref="C39:C50"/>
    <mergeCell ref="D50:E50"/>
    <mergeCell ref="F50:J50"/>
    <mergeCell ref="D70:E70"/>
    <mergeCell ref="F70:J70"/>
    <mergeCell ref="F83:J83"/>
    <mergeCell ref="D63:E63"/>
    <mergeCell ref="F63:J63"/>
    <mergeCell ref="F129:J129"/>
    <mergeCell ref="D76:E76"/>
    <mergeCell ref="F76:J76"/>
    <mergeCell ref="F71:J71"/>
    <mergeCell ref="F74:J74"/>
    <mergeCell ref="F56:I56"/>
    <mergeCell ref="F45:J45"/>
    <mergeCell ref="F48:J48"/>
    <mergeCell ref="F55:I55"/>
    <mergeCell ref="D40:E40"/>
    <mergeCell ref="F40:J40"/>
    <mergeCell ref="D52:E52"/>
    <mergeCell ref="F60:J60"/>
    <mergeCell ref="F68:I68"/>
    <mergeCell ref="F69:I69"/>
    <mergeCell ref="F73:J73"/>
    <mergeCell ref="F87:I87"/>
    <mergeCell ref="F88:I88"/>
    <mergeCell ref="F91:J91"/>
    <mergeCell ref="D67:D69"/>
    <mergeCell ref="F67:J67"/>
    <mergeCell ref="D75:E75"/>
    <mergeCell ref="F75:J75"/>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52:J52"/>
    <mergeCell ref="D49:E49"/>
    <mergeCell ref="F22:I22"/>
    <mergeCell ref="F21:I21"/>
    <mergeCell ref="D32:D35"/>
    <mergeCell ref="D22:E22"/>
    <mergeCell ref="C25:C37"/>
    <mergeCell ref="D28:D30"/>
    <mergeCell ref="D25:E25"/>
    <mergeCell ref="F23:J23"/>
    <mergeCell ref="G24:J24"/>
    <mergeCell ref="D31:E31"/>
    <mergeCell ref="D26:E26"/>
    <mergeCell ref="F26:J26"/>
    <mergeCell ref="D27:E27"/>
    <mergeCell ref="F27:J27"/>
    <mergeCell ref="F29:I29"/>
    <mergeCell ref="F30:I30"/>
    <mergeCell ref="F28:J28"/>
    <mergeCell ref="F35:J35"/>
    <mergeCell ref="F31:J31"/>
    <mergeCell ref="F39:J39"/>
    <mergeCell ref="D39:E39"/>
    <mergeCell ref="F41:J41"/>
    <mergeCell ref="F44:J44"/>
    <mergeCell ref="D44:E44"/>
    <mergeCell ref="D45:D48"/>
    <mergeCell ref="F32:J32"/>
    <mergeCell ref="F34:J34"/>
    <mergeCell ref="D37:E37"/>
    <mergeCell ref="F37:J37"/>
    <mergeCell ref="F42:I42"/>
    <mergeCell ref="F43:I43"/>
    <mergeCell ref="F47:J47"/>
    <mergeCell ref="D36:E36"/>
    <mergeCell ref="F36:J36"/>
    <mergeCell ref="C65:C76"/>
    <mergeCell ref="C52:C63"/>
    <mergeCell ref="C79:C81"/>
    <mergeCell ref="D89:D94"/>
    <mergeCell ref="D53:E53"/>
    <mergeCell ref="D54:D56"/>
    <mergeCell ref="F54:J54"/>
    <mergeCell ref="F53:J53"/>
    <mergeCell ref="D57:E57"/>
    <mergeCell ref="F57:J57"/>
    <mergeCell ref="D58:D61"/>
    <mergeCell ref="F58:J58"/>
    <mergeCell ref="F62:J62"/>
    <mergeCell ref="D65:E65"/>
    <mergeCell ref="F65:J65"/>
    <mergeCell ref="D66:E66"/>
    <mergeCell ref="F66:J66"/>
    <mergeCell ref="F61:J61"/>
    <mergeCell ref="D62:E62"/>
    <mergeCell ref="F89:J89"/>
    <mergeCell ref="D71:D74"/>
    <mergeCell ref="C78:E78"/>
    <mergeCell ref="D81:E81"/>
    <mergeCell ref="F86:J86"/>
    <mergeCell ref="C84:C94"/>
    <mergeCell ref="D84:E84"/>
    <mergeCell ref="D85:D88"/>
    <mergeCell ref="F85:J85"/>
    <mergeCell ref="F92:J92"/>
    <mergeCell ref="F93:J93"/>
    <mergeCell ref="F94:J94"/>
    <mergeCell ref="F81:J81"/>
    <mergeCell ref="F82:J82"/>
    <mergeCell ref="C83:E83"/>
    <mergeCell ref="C144:E144"/>
    <mergeCell ref="F144:J144"/>
    <mergeCell ref="C145:C148"/>
    <mergeCell ref="D145:E145"/>
    <mergeCell ref="F145:J145"/>
    <mergeCell ref="C120:C130"/>
    <mergeCell ref="D146:E146"/>
    <mergeCell ref="F146:J146"/>
    <mergeCell ref="G134:J134"/>
    <mergeCell ref="G140:J140"/>
    <mergeCell ref="C133:E133"/>
    <mergeCell ref="C134:C137"/>
    <mergeCell ref="D134:E134"/>
    <mergeCell ref="D140:E140"/>
    <mergeCell ref="D141:E141"/>
    <mergeCell ref="D142:E142"/>
    <mergeCell ref="G142:J142"/>
    <mergeCell ref="F143:J143"/>
    <mergeCell ref="F122:J122"/>
    <mergeCell ref="F123:I123"/>
    <mergeCell ref="F136:J136"/>
    <mergeCell ref="F141:I141"/>
    <mergeCell ref="F124:I124"/>
    <mergeCell ref="F127:J127"/>
    <mergeCell ref="D125:D130"/>
    <mergeCell ref="F125:J125"/>
    <mergeCell ref="F128:J128"/>
    <mergeCell ref="D120:E120"/>
    <mergeCell ref="D108:E108"/>
    <mergeCell ref="D109:D112"/>
    <mergeCell ref="D121:D124"/>
    <mergeCell ref="F121:J121"/>
    <mergeCell ref="D79:E79"/>
    <mergeCell ref="F79:J79"/>
    <mergeCell ref="D80:E80"/>
    <mergeCell ref="F80:J80"/>
    <mergeCell ref="D97:D100"/>
    <mergeCell ref="F97:J97"/>
    <mergeCell ref="F103:J103"/>
    <mergeCell ref="F99:I99"/>
    <mergeCell ref="C154:E154"/>
    <mergeCell ref="F154:J154"/>
    <mergeCell ref="D135:E135"/>
    <mergeCell ref="F135:J135"/>
    <mergeCell ref="F138:J138"/>
    <mergeCell ref="C139:E139"/>
    <mergeCell ref="F139:J139"/>
    <mergeCell ref="C140:C142"/>
    <mergeCell ref="D147:E147"/>
    <mergeCell ref="F147:J147"/>
    <mergeCell ref="F152:J152"/>
    <mergeCell ref="D148:E148"/>
    <mergeCell ref="F148:J148"/>
    <mergeCell ref="D152:E152"/>
    <mergeCell ref="D136:E136"/>
    <mergeCell ref="D150:E150"/>
    <mergeCell ref="F150:J150"/>
    <mergeCell ref="D151:E151"/>
    <mergeCell ref="F151:J151"/>
    <mergeCell ref="C149:C152"/>
    <mergeCell ref="D149:E149"/>
    <mergeCell ref="D137:E137"/>
    <mergeCell ref="F137:J137"/>
    <mergeCell ref="F149:J149"/>
    <mergeCell ref="C108:C118"/>
    <mergeCell ref="D113:D118"/>
    <mergeCell ref="F113:J113"/>
    <mergeCell ref="F116:J116"/>
    <mergeCell ref="F104:J104"/>
    <mergeCell ref="F105:J105"/>
    <mergeCell ref="F106:J106"/>
    <mergeCell ref="F98:J98"/>
    <mergeCell ref="D101:D106"/>
    <mergeCell ref="F101:J101"/>
    <mergeCell ref="F117:J117"/>
    <mergeCell ref="F118:J118"/>
    <mergeCell ref="F111:I111"/>
    <mergeCell ref="F112:I112"/>
    <mergeCell ref="F115:J115"/>
    <mergeCell ref="F109:J109"/>
    <mergeCell ref="F110:J110"/>
    <mergeCell ref="C96:C106"/>
    <mergeCell ref="D96:E96"/>
    <mergeCell ref="F100:I100"/>
    <mergeCell ref="F163:I163"/>
    <mergeCell ref="C155:C163"/>
    <mergeCell ref="D162:E162"/>
    <mergeCell ref="D163:E163"/>
    <mergeCell ref="D158:E158"/>
    <mergeCell ref="D159:E159"/>
    <mergeCell ref="D160:E160"/>
    <mergeCell ref="D161:E161"/>
    <mergeCell ref="D155:E155"/>
    <mergeCell ref="D156:E156"/>
    <mergeCell ref="D157:E157"/>
    <mergeCell ref="F162:I162"/>
    <mergeCell ref="F161:I161"/>
    <mergeCell ref="F160:I160"/>
    <mergeCell ref="F159:I159"/>
    <mergeCell ref="F158:I158"/>
    <mergeCell ref="F157:I157"/>
    <mergeCell ref="F156:I156"/>
    <mergeCell ref="F155:I155"/>
  </mergeCells>
  <phoneticPr fontId="19"/>
  <conditionalFormatting sqref="C85:J86 C84:F84 C96:F96 C108:F108 C120:F120 C97:E101 C109:E113 C121:E125 C89:J89 C87:F88 J87:J88 C92:J94 C90:D91 C104:E106 C102:D103 C116:E118 C114:D115 C128:E130 C126:D127">
    <cfRule type="expression" dxfId="711" priority="680">
      <formula>$F$25=1</formula>
    </cfRule>
  </conditionalFormatting>
  <conditionalFormatting sqref="F96 F84">
    <cfRule type="expression" dxfId="710" priority="710">
      <formula>AND($F$84="●",$F$96="●")</formula>
    </cfRule>
  </conditionalFormatting>
  <conditionalFormatting sqref="F79:J81 F84 F135:J135 F134 F85:J86 F155:F163 F89:J89 F87:F88 J87:J88 F92:J94 F145:J152">
    <cfRule type="expression" dxfId="709" priority="704">
      <formula>OR(COUNTIF($F79,"(例)*")=1,$F79="")</formula>
    </cfRule>
  </conditionalFormatting>
  <conditionalFormatting sqref="F44">
    <cfRule type="expression" dxfId="708" priority="672">
      <formula>$F$25=2</formula>
    </cfRule>
  </conditionalFormatting>
  <conditionalFormatting sqref="F135:J137">
    <cfRule type="expression" dxfId="707" priority="682">
      <formula>$F$134="無し"</formula>
    </cfRule>
  </conditionalFormatting>
  <conditionalFormatting sqref="A1:K1 M1:XFD1 A2:XFD10 A39:E39 F44 A51:E52 A64:E65 A23:XFD24 D44 A40:B50 D40:E43 A53:B63 D53:E56 D58:E58 A66:B76 D66:E69 D71:E71 A78:XFD83 G51:XFD51 G64:XFD64 A77:E77 G77:XFD77 A85:XFD86 A84:F84 K84:XFD84 A119:B119 A107:B107 A96:F96 A133:XFD139 A108:F108 A120:F120 K39:XFD41 K52:XFD54 K65:XFD67 A164:XFD1048576 M18:XFD22 A158:B163 M158:XFD163 F155:F163 D158:D163 L157:L161 M11:XFD16 A11:B22 A38:XFD38 A25:B37 M25:XFD37 A140:E142 K140:XFD142 D45:E46 A97:E101 A109:E113 A121:E125 D48:E50 D47 D61:E63 D59:D60 D74:E76 D72:D73 A89:XFD89 A87:F88 J88:XFD88 A90:D91 K90:XFD91 A104:E106 A102:D103 A116:E118 A114:D115 A128:E130 A126:D127 A92:XFD95 K96:XFD98 A143:XFD152 A131:B132 K44:XFD49 K42:K43 M42:XFD43 K57:XFD62 K55:K56 M55:XFD56 K70:XFD75 K68:K69 M68:XFD69 J87:K87 M87:XFD87 K100:XFD110 K99 M99:XFD99 K112:XFD122 K111 M111:XFD111 K124:XFD132 K123 M123:XFD123 K50 M50:XFD50 K63 M63:XFD63 K76 M76:XFD76">
    <cfRule type="containsText" dxfId="706" priority="708" stopIfTrue="1" operator="containsText" text="(例)">
      <formula>NOT(ISERROR(SEARCH("(例)",A1)))</formula>
    </cfRule>
  </conditionalFormatting>
  <conditionalFormatting sqref="L1">
    <cfRule type="expression" dxfId="705" priority="658">
      <formula>_xlfn.ISFORMULA(L1)=TRUE</formula>
    </cfRule>
  </conditionalFormatting>
  <conditionalFormatting sqref="D57">
    <cfRule type="containsText" dxfId="704" priority="652" stopIfTrue="1" operator="containsText" text="(例)">
      <formula>NOT(ISERROR(SEARCH("(例)",D57)))</formula>
    </cfRule>
  </conditionalFormatting>
  <conditionalFormatting sqref="D70">
    <cfRule type="containsText" dxfId="703" priority="651" stopIfTrue="1" operator="containsText" text="(例)">
      <formula>NOT(ISERROR(SEARCH("(例)",D70)))</formula>
    </cfRule>
  </conditionalFormatting>
  <conditionalFormatting sqref="F57">
    <cfRule type="expression" dxfId="702" priority="648">
      <formula>$F$25=2</formula>
    </cfRule>
  </conditionalFormatting>
  <conditionalFormatting sqref="F57">
    <cfRule type="containsText" dxfId="701" priority="650" stopIfTrue="1" operator="containsText" text="(例)">
      <formula>NOT(ISERROR(SEARCH("(例)",F57)))</formula>
    </cfRule>
  </conditionalFormatting>
  <conditionalFormatting sqref="F70">
    <cfRule type="expression" dxfId="700" priority="645">
      <formula>$F$25=2</formula>
    </cfRule>
  </conditionalFormatting>
  <conditionalFormatting sqref="F70">
    <cfRule type="containsText" dxfId="699" priority="647" stopIfTrue="1" operator="containsText" text="(例)">
      <formula>NOT(ISERROR(SEARCH("(例)",F70)))</formula>
    </cfRule>
  </conditionalFormatting>
  <conditionalFormatting sqref="F108">
    <cfRule type="expression" dxfId="698" priority="624">
      <formula>AND($F$84="●",$F$108="●")</formula>
    </cfRule>
  </conditionalFormatting>
  <conditionalFormatting sqref="F120">
    <cfRule type="expression" dxfId="697" priority="623">
      <formula>AND($F$84="●",$F$120="●")</formula>
    </cfRule>
  </conditionalFormatting>
  <conditionalFormatting sqref="A153:XFD153 A154:B154 M154:XFD154">
    <cfRule type="containsText" dxfId="696" priority="606" stopIfTrue="1" operator="containsText" text="(例)">
      <formula>NOT(ISERROR(SEARCH("(例)",A153)))</formula>
    </cfRule>
  </conditionalFormatting>
  <conditionalFormatting sqref="M17:XFD17">
    <cfRule type="containsText" dxfId="695" priority="604" stopIfTrue="1" operator="containsText" text="(例)">
      <formula>NOT(ISERROR(SEARCH("(例)",M17)))</formula>
    </cfRule>
  </conditionalFormatting>
  <conditionalFormatting sqref="A155:B157 M155:XFD157">
    <cfRule type="containsText" dxfId="694" priority="468" stopIfTrue="1" operator="containsText" text="(例)">
      <formula>NOT(ISERROR(SEARCH("(例)",A155)))</formula>
    </cfRule>
  </conditionalFormatting>
  <conditionalFormatting sqref="K158:K163">
    <cfRule type="containsText" dxfId="693" priority="433" stopIfTrue="1" operator="containsText" text="(例)">
      <formula>NOT(ISERROR(SEARCH("(例)",K158)))</formula>
    </cfRule>
  </conditionalFormatting>
  <conditionalFormatting sqref="C154:K154 C155 K155:L155 K156:K157 L161:L162">
    <cfRule type="containsText" dxfId="692" priority="431" stopIfTrue="1" operator="containsText" text="(例)">
      <formula>NOT(ISERROR(SEARCH("(例)",C154)))</formula>
    </cfRule>
  </conditionalFormatting>
  <conditionalFormatting sqref="D155:E155 D157:E157">
    <cfRule type="containsText" dxfId="691" priority="428" stopIfTrue="1" operator="containsText" text="(例)">
      <formula>NOT(ISERROR(SEARCH("(例)",D155)))</formula>
    </cfRule>
  </conditionalFormatting>
  <conditionalFormatting sqref="D156:E156">
    <cfRule type="containsText" dxfId="690" priority="427" stopIfTrue="1" operator="containsText" text="(例)">
      <formula>NOT(ISERROR(SEARCH("(例)",D156)))</formula>
    </cfRule>
  </conditionalFormatting>
  <conditionalFormatting sqref="L156">
    <cfRule type="containsText" dxfId="689" priority="425" stopIfTrue="1" operator="containsText" text="(例)">
      <formula>NOT(ISERROR(SEARCH("(例)",L156)))</formula>
    </cfRule>
  </conditionalFormatting>
  <conditionalFormatting sqref="L154">
    <cfRule type="containsText" dxfId="688" priority="424" stopIfTrue="1" operator="containsText" text="(例)">
      <formula>NOT(ISERROR(SEARCH("(例)",L154)))</formula>
    </cfRule>
  </conditionalFormatting>
  <conditionalFormatting sqref="L163">
    <cfRule type="containsText" dxfId="687" priority="423" stopIfTrue="1" operator="containsText" text="(例)">
      <formula>NOT(ISERROR(SEARCH("(例)",L163)))</formula>
    </cfRule>
  </conditionalFormatting>
  <conditionalFormatting sqref="F14:F16">
    <cfRule type="expression" dxfId="686" priority="419">
      <formula>OR(COUNTIF($F14,"(例)*")=1,$F14="")</formula>
    </cfRule>
  </conditionalFormatting>
  <conditionalFormatting sqref="C11:E11 D21:E22 D12:E13 D18:D19 K12:L16 K11 K18:L22">
    <cfRule type="containsText" dxfId="685" priority="420" stopIfTrue="1" operator="containsText" text="(例)">
      <formula>NOT(ISERROR(SEARCH("(例)",C11)))</formula>
    </cfRule>
  </conditionalFormatting>
  <conditionalFormatting sqref="D22:E22">
    <cfRule type="expression" dxfId="684" priority="418">
      <formula>$F$12=2</formula>
    </cfRule>
  </conditionalFormatting>
  <conditionalFormatting sqref="J22 J11:J15">
    <cfRule type="containsText" dxfId="683" priority="417" stopIfTrue="1" operator="containsText" text="(例)">
      <formula>NOT(ISERROR(SEARCH("(例)",J11)))</formula>
    </cfRule>
  </conditionalFormatting>
  <conditionalFormatting sqref="J22">
    <cfRule type="expression" dxfId="682" priority="416">
      <formula>$F$12=2</formula>
    </cfRule>
  </conditionalFormatting>
  <conditionalFormatting sqref="F11 F22">
    <cfRule type="expression" dxfId="681" priority="414">
      <formula>OR(COUNTIF($F11,"(例)*")=1,$F11="")</formula>
    </cfRule>
  </conditionalFormatting>
  <conditionalFormatting sqref="F11 F22 F14:F16">
    <cfRule type="containsText" dxfId="680" priority="415" stopIfTrue="1" operator="containsText" text="(例)">
      <formula>NOT(ISERROR(SEARCH("(例)",F11)))</formula>
    </cfRule>
  </conditionalFormatting>
  <conditionalFormatting sqref="F22">
    <cfRule type="expression" dxfId="679" priority="396">
      <formula>$F$12="社宅等"</formula>
    </cfRule>
    <cfRule type="expression" dxfId="678" priority="413">
      <formula>$F$12="賃貸"</formula>
    </cfRule>
  </conditionalFormatting>
  <conditionalFormatting sqref="D20:E20 D17:E17">
    <cfRule type="containsText" dxfId="677" priority="412" stopIfTrue="1" operator="containsText" text="(例)">
      <formula>NOT(ISERROR(SEARCH("(例)",D17)))</formula>
    </cfRule>
  </conditionalFormatting>
  <conditionalFormatting sqref="D20:E20">
    <cfRule type="expression" dxfId="676" priority="411">
      <formula>$F$12=2</formula>
    </cfRule>
  </conditionalFormatting>
  <conditionalFormatting sqref="J21">
    <cfRule type="containsText" dxfId="675" priority="410" stopIfTrue="1" operator="containsText" text="(例)">
      <formula>NOT(ISERROR(SEARCH("(例)",J21)))</formula>
    </cfRule>
  </conditionalFormatting>
  <conditionalFormatting sqref="J21">
    <cfRule type="expression" dxfId="674" priority="409">
      <formula>$F$12=2</formula>
    </cfRule>
  </conditionalFormatting>
  <conditionalFormatting sqref="F20">
    <cfRule type="expression" dxfId="673" priority="407">
      <formula>OR(COUNTIF($F20,"(例)*")=1,$F20="")</formula>
    </cfRule>
  </conditionalFormatting>
  <conditionalFormatting sqref="F20">
    <cfRule type="containsText" dxfId="672" priority="408" stopIfTrue="1" operator="containsText" text="(例)">
      <formula>NOT(ISERROR(SEARCH("(例)",F20)))</formula>
    </cfRule>
  </conditionalFormatting>
  <conditionalFormatting sqref="F21">
    <cfRule type="expression" dxfId="671" priority="405">
      <formula>OR(COUNTIF($F21,"(例)*")=1,$F21="")</formula>
    </cfRule>
  </conditionalFormatting>
  <conditionalFormatting sqref="F21">
    <cfRule type="containsText" dxfId="670" priority="406" stopIfTrue="1" operator="containsText" text="(例)">
      <formula>NOT(ISERROR(SEARCH("(例)",F21)))</formula>
    </cfRule>
  </conditionalFormatting>
  <conditionalFormatting sqref="F18">
    <cfRule type="expression" dxfId="669" priority="403">
      <formula>OR(COUNTIF($F18,"(例)*")=1,$F18="")</formula>
    </cfRule>
  </conditionalFormatting>
  <conditionalFormatting sqref="F18">
    <cfRule type="containsText" dxfId="668" priority="404" stopIfTrue="1" operator="containsText" text="(例)">
      <formula>NOT(ISERROR(SEARCH("(例)",F18)))</formula>
    </cfRule>
  </conditionalFormatting>
  <conditionalFormatting sqref="F19">
    <cfRule type="expression" dxfId="667" priority="401">
      <formula>OR(COUNTIF($F19,"(例)*")=1,$F19="")</formula>
    </cfRule>
  </conditionalFormatting>
  <conditionalFormatting sqref="F19">
    <cfRule type="containsText" dxfId="666" priority="402" stopIfTrue="1" operator="containsText" text="(例)">
      <formula>NOT(ISERROR(SEARCH("(例)",F19)))</formula>
    </cfRule>
  </conditionalFormatting>
  <conditionalFormatting sqref="F12">
    <cfRule type="expression" dxfId="665" priority="399">
      <formula>OR(COUNTIF($F12,"(例)*")=1,$F12="")</formula>
    </cfRule>
  </conditionalFormatting>
  <conditionalFormatting sqref="F12">
    <cfRule type="containsText" dxfId="664" priority="400" stopIfTrue="1" operator="containsText" text="(例)">
      <formula>NOT(ISERROR(SEARCH("(例)",F12)))</formula>
    </cfRule>
  </conditionalFormatting>
  <conditionalFormatting sqref="F12:I12">
    <cfRule type="containsText" dxfId="663" priority="398" operator="containsText" text="（例）">
      <formula>NOT(ISERROR(SEARCH("（例）",F12)))</formula>
    </cfRule>
  </conditionalFormatting>
  <conditionalFormatting sqref="K17:L17">
    <cfRule type="containsText" dxfId="662" priority="397" stopIfTrue="1" operator="containsText" text="(例)">
      <formula>NOT(ISERROR(SEARCH("(例)",K17)))</formula>
    </cfRule>
  </conditionalFormatting>
  <conditionalFormatting sqref="F17">
    <cfRule type="expression" dxfId="661" priority="421">
      <formula>OR(COUNTIF(#REF!,"(例)*")=1,#REF!="")</formula>
    </cfRule>
    <cfRule type="containsBlanks" dxfId="660" priority="422" stopIfTrue="1">
      <formula>LEN(TRIM(F17))=0</formula>
    </cfRule>
  </conditionalFormatting>
  <conditionalFormatting sqref="J17:J20">
    <cfRule type="containsText" dxfId="659" priority="395" stopIfTrue="1" operator="containsText" text="(例)">
      <formula>NOT(ISERROR(SEARCH("(例)",J17)))</formula>
    </cfRule>
  </conditionalFormatting>
  <conditionalFormatting sqref="D14">
    <cfRule type="containsText" dxfId="658" priority="394" stopIfTrue="1" operator="containsText" text="(例)">
      <formula>NOT(ISERROR(SEARCH("(例)",D14)))</formula>
    </cfRule>
  </conditionalFormatting>
  <conditionalFormatting sqref="L11">
    <cfRule type="containsText" dxfId="657" priority="393" stopIfTrue="1" operator="containsText" text="(例)">
      <formula>NOT(ISERROR(SEARCH("(例)",L11)))</formula>
    </cfRule>
  </conditionalFormatting>
  <conditionalFormatting sqref="F13">
    <cfRule type="expression" dxfId="656" priority="392">
      <formula>OR(COUNTIF($F13,"(例)*")=1,$F13="")</formula>
    </cfRule>
  </conditionalFormatting>
  <conditionalFormatting sqref="F13">
    <cfRule type="containsText" dxfId="655" priority="391" stopIfTrue="1" operator="containsText" text="(例)">
      <formula>NOT(ISERROR(SEARCH("(例)",F13)))</formula>
    </cfRule>
  </conditionalFormatting>
  <conditionalFormatting sqref="E16">
    <cfRule type="containsText" dxfId="654" priority="390" stopIfTrue="1" operator="containsText" text="(例)">
      <formula>NOT(ISERROR(SEARCH("(例)",E16)))</formula>
    </cfRule>
  </conditionalFormatting>
  <conditionalFormatting sqref="E14">
    <cfRule type="containsText" dxfId="653" priority="389" stopIfTrue="1" operator="containsText" text="(例)">
      <formula>NOT(ISERROR(SEARCH("(例)",E14)))</formula>
    </cfRule>
  </conditionalFormatting>
  <conditionalFormatting sqref="E15">
    <cfRule type="containsText" dxfId="652" priority="388" stopIfTrue="1" operator="containsText" text="(例)">
      <formula>NOT(ISERROR(SEARCH("(例)",E15)))</formula>
    </cfRule>
  </conditionalFormatting>
  <conditionalFormatting sqref="F37 F28:J28 F29:F30 J29:J30">
    <cfRule type="expression" dxfId="651" priority="385">
      <formula>$F$25=1</formula>
    </cfRule>
  </conditionalFormatting>
  <conditionalFormatting sqref="F31 F36">
    <cfRule type="expression" dxfId="650" priority="338">
      <formula>$F$25=2</formula>
    </cfRule>
  </conditionalFormatting>
  <conditionalFormatting sqref="C25:E25 C28:K28 C35:L37 K33:L34 C26:F27 C31:L32 C29:F30 K25:L27 C33:E34 J29:K30">
    <cfRule type="containsText" dxfId="649" priority="387" stopIfTrue="1" operator="containsText" text="(例)">
      <formula>NOT(ISERROR(SEARCH("(例)",C25)))</formula>
    </cfRule>
  </conditionalFormatting>
  <conditionalFormatting sqref="F25:J25">
    <cfRule type="expression" dxfId="648" priority="382">
      <formula>OR(COUNTIF($F25,"(例)*")=1,$F25="")</formula>
    </cfRule>
  </conditionalFormatting>
  <conditionalFormatting sqref="F25:J25">
    <cfRule type="containsText" dxfId="647" priority="383" stopIfTrue="1" operator="containsText" text="(例)">
      <formula>NOT(ISERROR(SEARCH("(例)",F25)))</formula>
    </cfRule>
  </conditionalFormatting>
  <conditionalFormatting sqref="G140:J140">
    <cfRule type="containsText" dxfId="646" priority="379" stopIfTrue="1" operator="containsText" text="(例)">
      <formula>NOT(ISERROR(SEARCH("(例)",G140)))</formula>
    </cfRule>
  </conditionalFormatting>
  <conditionalFormatting sqref="G140:J140">
    <cfRule type="expression" dxfId="645" priority="378">
      <formula>$F$179="無し"</formula>
    </cfRule>
  </conditionalFormatting>
  <conditionalFormatting sqref="F140">
    <cfRule type="containsText" dxfId="644" priority="377" stopIfTrue="1" operator="containsText" text="(例)">
      <formula>NOT(ISERROR(SEARCH("(例)",F140)))</formula>
    </cfRule>
  </conditionalFormatting>
  <conditionalFormatting sqref="F140">
    <cfRule type="expression" dxfId="643" priority="375">
      <formula>$F$186="無し"</formula>
    </cfRule>
  </conditionalFormatting>
  <conditionalFormatting sqref="G142:J142">
    <cfRule type="containsText" dxfId="642" priority="373" stopIfTrue="1" operator="containsText" text="(例)">
      <formula>NOT(ISERROR(SEARCH("(例)",G142)))</formula>
    </cfRule>
  </conditionalFormatting>
  <conditionalFormatting sqref="G142:J142">
    <cfRule type="expression" dxfId="641" priority="372">
      <formula>$F$257="無し"</formula>
    </cfRule>
  </conditionalFormatting>
  <conditionalFormatting sqref="F142">
    <cfRule type="containsText" dxfId="640" priority="371" stopIfTrue="1" operator="containsText" text="(例)">
      <formula>NOT(ISERROR(SEARCH("(例)",F142)))</formula>
    </cfRule>
  </conditionalFormatting>
  <conditionalFormatting sqref="F141">
    <cfRule type="expression" dxfId="639" priority="342">
      <formula>$F$140="無し"</formula>
    </cfRule>
    <cfRule type="expression" dxfId="638" priority="369">
      <formula>OR(COUNTIF($F141,"(例)*")=1,$F141="")</formula>
    </cfRule>
  </conditionalFormatting>
  <conditionalFormatting sqref="F141">
    <cfRule type="containsText" dxfId="637" priority="368" stopIfTrue="1" operator="containsText" text="(例)">
      <formula>NOT(ISERROR(SEARCH("(例)",F141)))</formula>
    </cfRule>
  </conditionalFormatting>
  <conditionalFormatting sqref="F28:J28 F32:J32 F35:J35 F37:J37 F26:F27 F29:F30 J29:J30">
    <cfRule type="containsBlanks" dxfId="636" priority="339">
      <formula>LEN(TRIM(F26))=0</formula>
    </cfRule>
  </conditionalFormatting>
  <conditionalFormatting sqref="F31:J31 F36:J36">
    <cfRule type="containsBlanks" dxfId="635" priority="384">
      <formula>LEN(TRIM(F31))=0</formula>
    </cfRule>
  </conditionalFormatting>
  <conditionalFormatting sqref="F31:J31">
    <cfRule type="colorScale" priority="337">
      <colorScale>
        <cfvo type="min"/>
        <cfvo type="max"/>
        <color rgb="FFFF7128"/>
        <color rgb="FFFFEF9C"/>
      </colorScale>
    </cfRule>
  </conditionalFormatting>
  <conditionalFormatting sqref="F28:J28 F37:J37 F29:F30 J29:J30">
    <cfRule type="expression" dxfId="634" priority="336">
      <formula>$F$25=1</formula>
    </cfRule>
  </conditionalFormatting>
  <conditionalFormatting sqref="E47">
    <cfRule type="containsText" dxfId="633" priority="331" stopIfTrue="1" operator="containsText" text="(例)">
      <formula>NOT(ISERROR(SEARCH("(例)",E47)))</formula>
    </cfRule>
  </conditionalFormatting>
  <conditionalFormatting sqref="E59">
    <cfRule type="containsText" dxfId="632" priority="328" stopIfTrue="1" operator="containsText" text="(例)">
      <formula>NOT(ISERROR(SEARCH("(例)",E59)))</formula>
    </cfRule>
  </conditionalFormatting>
  <conditionalFormatting sqref="E60">
    <cfRule type="containsText" dxfId="631" priority="327" stopIfTrue="1" operator="containsText" text="(例)">
      <formula>NOT(ISERROR(SEARCH("(例)",E60)))</formula>
    </cfRule>
  </conditionalFormatting>
  <conditionalFormatting sqref="E72">
    <cfRule type="containsText" dxfId="630" priority="324" stopIfTrue="1" operator="containsText" text="(例)">
      <formula>NOT(ISERROR(SEARCH("(例)",E72)))</formula>
    </cfRule>
  </conditionalFormatting>
  <conditionalFormatting sqref="E73">
    <cfRule type="containsText" dxfId="629" priority="323" stopIfTrue="1" operator="containsText" text="(例)">
      <formula>NOT(ISERROR(SEARCH("(例)",E73)))</formula>
    </cfRule>
  </conditionalFormatting>
  <conditionalFormatting sqref="E90:F91 H90 J90">
    <cfRule type="containsText" dxfId="628" priority="322" stopIfTrue="1" operator="containsText" text="(例)">
      <formula>NOT(ISERROR(SEARCH("(例)",E90)))</formula>
    </cfRule>
  </conditionalFormatting>
  <conditionalFormatting sqref="J90">
    <cfRule type="containsBlanks" dxfId="627" priority="321">
      <formula>LEN(TRIM(J90))=0</formula>
    </cfRule>
  </conditionalFormatting>
  <conditionalFormatting sqref="F90">
    <cfRule type="containsBlanks" dxfId="626" priority="320">
      <formula>LEN(TRIM(F90))=0</formula>
    </cfRule>
  </conditionalFormatting>
  <conditionalFormatting sqref="H90 J90 F91:J91">
    <cfRule type="containsBlanks" dxfId="625" priority="319">
      <formula>LEN(TRIM(F90))=0</formula>
    </cfRule>
  </conditionalFormatting>
  <conditionalFormatting sqref="E90:J91">
    <cfRule type="expression" dxfId="624" priority="314">
      <formula>$F$25=1</formula>
    </cfRule>
  </conditionalFormatting>
  <conditionalFormatting sqref="E102:E103">
    <cfRule type="containsText" dxfId="623" priority="313" stopIfTrue="1" operator="containsText" text="(例)">
      <formula>NOT(ISERROR(SEARCH("(例)",E102)))</formula>
    </cfRule>
  </conditionalFormatting>
  <conditionalFormatting sqref="E102:E103">
    <cfRule type="expression" dxfId="622" priority="309">
      <formula>$F$25=1</formula>
    </cfRule>
  </conditionalFormatting>
  <conditionalFormatting sqref="E114:E115">
    <cfRule type="containsText" dxfId="621" priority="308" stopIfTrue="1" operator="containsText" text="(例)">
      <formula>NOT(ISERROR(SEARCH("(例)",E114)))</formula>
    </cfRule>
  </conditionalFormatting>
  <conditionalFormatting sqref="E114:E115">
    <cfRule type="expression" dxfId="620" priority="307">
      <formula>$F$25=1</formula>
    </cfRule>
  </conditionalFormatting>
  <conditionalFormatting sqref="E126:E127">
    <cfRule type="containsText" dxfId="619" priority="306" stopIfTrue="1" operator="containsText" text="(例)">
      <formula>NOT(ISERROR(SEARCH("(例)",E126)))</formula>
    </cfRule>
  </conditionalFormatting>
  <conditionalFormatting sqref="E126:E127">
    <cfRule type="expression" dxfId="618" priority="305">
      <formula>$F$25=1</formula>
    </cfRule>
  </conditionalFormatting>
  <conditionalFormatting sqref="F45:J45">
    <cfRule type="containsText" dxfId="617" priority="292" stopIfTrue="1" operator="containsText" text="(例)">
      <formula>NOT(ISERROR(SEARCH("(例)",F45)))</formula>
    </cfRule>
  </conditionalFormatting>
  <conditionalFormatting sqref="F58:J58">
    <cfRule type="containsText" dxfId="616" priority="290" stopIfTrue="1" operator="containsText" text="(例)">
      <formula>NOT(ISERROR(SEARCH("(例)",F58)))</formula>
    </cfRule>
  </conditionalFormatting>
  <conditionalFormatting sqref="F71:J71">
    <cfRule type="containsText" dxfId="615" priority="288" stopIfTrue="1" operator="containsText" text="(例)">
      <formula>NOT(ISERROR(SEARCH("(例)",F71)))</formula>
    </cfRule>
  </conditionalFormatting>
  <conditionalFormatting sqref="F46">
    <cfRule type="containsText" dxfId="614" priority="286" stopIfTrue="1" operator="containsText" text="(例)">
      <formula>NOT(ISERROR(SEARCH("(例)",F46)))</formula>
    </cfRule>
  </conditionalFormatting>
  <conditionalFormatting sqref="H46">
    <cfRule type="containsText" dxfId="613" priority="280" stopIfTrue="1" operator="containsText" text="(例)">
      <formula>NOT(ISERROR(SEARCH("(例)",H46)))</formula>
    </cfRule>
  </conditionalFormatting>
  <conditionalFormatting sqref="J46">
    <cfRule type="containsText" dxfId="612" priority="274" stopIfTrue="1" operator="containsText" text="(例)">
      <formula>NOT(ISERROR(SEARCH("(例)",J46)))</formula>
    </cfRule>
  </conditionalFormatting>
  <conditionalFormatting sqref="F48:J48 F47">
    <cfRule type="containsText" dxfId="611" priority="265" stopIfTrue="1" operator="containsText" text="(例)">
      <formula>NOT(ISERROR(SEARCH("(例)",F47)))</formula>
    </cfRule>
  </conditionalFormatting>
  <conditionalFormatting sqref="F61:J61">
    <cfRule type="containsText" dxfId="610" priority="263" stopIfTrue="1" operator="containsText" text="(例)">
      <formula>NOT(ISERROR(SEARCH("(例)",F61)))</formula>
    </cfRule>
  </conditionalFormatting>
  <conditionalFormatting sqref="F74:J74">
    <cfRule type="containsText" dxfId="609" priority="261" stopIfTrue="1" operator="containsText" text="(例)">
      <formula>NOT(ISERROR(SEARCH("(例)",F74)))</formula>
    </cfRule>
  </conditionalFormatting>
  <conditionalFormatting sqref="F50">
    <cfRule type="expression" dxfId="608" priority="258">
      <formula>$F$25=1</formula>
    </cfRule>
  </conditionalFormatting>
  <conditionalFormatting sqref="F50:J50">
    <cfRule type="containsText" dxfId="607" priority="259" stopIfTrue="1" operator="containsText" text="(例)">
      <formula>NOT(ISERROR(SEARCH("(例)",F50)))</formula>
    </cfRule>
  </conditionalFormatting>
  <conditionalFormatting sqref="F50:J50">
    <cfRule type="expression" dxfId="606" priority="256">
      <formula>$F$25=1</formula>
    </cfRule>
  </conditionalFormatting>
  <conditionalFormatting sqref="F63">
    <cfRule type="expression" dxfId="605" priority="254">
      <formula>$F$25=1</formula>
    </cfRule>
  </conditionalFormatting>
  <conditionalFormatting sqref="F63:J63">
    <cfRule type="containsText" dxfId="604" priority="255" stopIfTrue="1" operator="containsText" text="(例)">
      <formula>NOT(ISERROR(SEARCH("(例)",F63)))</formula>
    </cfRule>
  </conditionalFormatting>
  <conditionalFormatting sqref="F63:J63">
    <cfRule type="expression" dxfId="603" priority="252">
      <formula>$F$25=1</formula>
    </cfRule>
  </conditionalFormatting>
  <conditionalFormatting sqref="F76">
    <cfRule type="expression" dxfId="602" priority="250">
      <formula>$F$25=1</formula>
    </cfRule>
  </conditionalFormatting>
  <conditionalFormatting sqref="F76:J76">
    <cfRule type="containsText" dxfId="601" priority="251" stopIfTrue="1" operator="containsText" text="(例)">
      <formula>NOT(ISERROR(SEARCH("(例)",F76)))</formula>
    </cfRule>
  </conditionalFormatting>
  <conditionalFormatting sqref="F76:J76">
    <cfRule type="expression" dxfId="600" priority="248">
      <formula>$F$25=1</formula>
    </cfRule>
  </conditionalFormatting>
  <conditionalFormatting sqref="F104:J105">
    <cfRule type="expression" dxfId="599" priority="236">
      <formula>$F$25=1</formula>
    </cfRule>
  </conditionalFormatting>
  <conditionalFormatting sqref="F104:J105">
    <cfRule type="containsText" dxfId="598" priority="238" stopIfTrue="1" operator="containsText" text="(例)">
      <formula>NOT(ISERROR(SEARCH("(例)",F104)))</formula>
    </cfRule>
  </conditionalFormatting>
  <conditionalFormatting sqref="F116:J117">
    <cfRule type="expression" dxfId="597" priority="230">
      <formula>$F$25=1</formula>
    </cfRule>
  </conditionalFormatting>
  <conditionalFormatting sqref="F116:J117">
    <cfRule type="containsText" dxfId="596" priority="232" stopIfTrue="1" operator="containsText" text="(例)">
      <formula>NOT(ISERROR(SEARCH("(例)",F116)))</formula>
    </cfRule>
  </conditionalFormatting>
  <conditionalFormatting sqref="F128:J129">
    <cfRule type="expression" dxfId="595" priority="224">
      <formula>$F$25=1</formula>
    </cfRule>
  </conditionalFormatting>
  <conditionalFormatting sqref="F128:J129">
    <cfRule type="containsText" dxfId="594" priority="226" stopIfTrue="1" operator="containsText" text="(例)">
      <formula>NOT(ISERROR(SEARCH("(例)",F128)))</formula>
    </cfRule>
  </conditionalFormatting>
  <conditionalFormatting sqref="F101:J101">
    <cfRule type="expression" dxfId="593" priority="218">
      <formula>$F$25=1</formula>
    </cfRule>
  </conditionalFormatting>
  <conditionalFormatting sqref="F101:J101">
    <cfRule type="containsText" dxfId="592" priority="220" stopIfTrue="1" operator="containsText" text="(例)">
      <formula>NOT(ISERROR(SEARCH("(例)",F101)))</formula>
    </cfRule>
  </conditionalFormatting>
  <conditionalFormatting sqref="F113:J113">
    <cfRule type="expression" dxfId="591" priority="215">
      <formula>$F$25=1</formula>
    </cfRule>
  </conditionalFormatting>
  <conditionalFormatting sqref="F113:J113">
    <cfRule type="containsText" dxfId="590" priority="217" stopIfTrue="1" operator="containsText" text="(例)">
      <formula>NOT(ISERROR(SEARCH("(例)",F113)))</formula>
    </cfRule>
  </conditionalFormatting>
  <conditionalFormatting sqref="F125:J125">
    <cfRule type="expression" dxfId="589" priority="212">
      <formula>$F$25=1</formula>
    </cfRule>
  </conditionalFormatting>
  <conditionalFormatting sqref="F125:J125">
    <cfRule type="containsText" dxfId="588" priority="214" stopIfTrue="1" operator="containsText" text="(例)">
      <formula>NOT(ISERROR(SEARCH("(例)",F125)))</formula>
    </cfRule>
  </conditionalFormatting>
  <conditionalFormatting sqref="F33">
    <cfRule type="containsText" dxfId="587" priority="169" stopIfTrue="1" operator="containsText" text="(例)">
      <formula>NOT(ISERROR(SEARCH("(例)",F33)))</formula>
    </cfRule>
  </conditionalFormatting>
  <conditionalFormatting sqref="F33">
    <cfRule type="containsBlanks" dxfId="586" priority="168">
      <formula>LEN(TRIM(F33))=0</formula>
    </cfRule>
  </conditionalFormatting>
  <conditionalFormatting sqref="F59">
    <cfRule type="containsText" dxfId="585" priority="167" stopIfTrue="1" operator="containsText" text="(例)">
      <formula>NOT(ISERROR(SEARCH("(例)",F59)))</formula>
    </cfRule>
  </conditionalFormatting>
  <conditionalFormatting sqref="F72">
    <cfRule type="containsText" dxfId="584" priority="165" stopIfTrue="1" operator="containsText" text="(例)">
      <formula>NOT(ISERROR(SEARCH("(例)",F72)))</formula>
    </cfRule>
  </conditionalFormatting>
  <conditionalFormatting sqref="H59">
    <cfRule type="containsText" dxfId="583" priority="163" stopIfTrue="1" operator="containsText" text="(例)">
      <formula>NOT(ISERROR(SEARCH("(例)",H59)))</formula>
    </cfRule>
  </conditionalFormatting>
  <conditionalFormatting sqref="H72">
    <cfRule type="containsText" dxfId="582" priority="161" stopIfTrue="1" operator="containsText" text="(例)">
      <formula>NOT(ISERROR(SEARCH("(例)",H72)))</formula>
    </cfRule>
  </conditionalFormatting>
  <conditionalFormatting sqref="H33">
    <cfRule type="containsText" dxfId="581" priority="159" stopIfTrue="1" operator="containsText" text="(例)">
      <formula>NOT(ISERROR(SEARCH("(例)",H33)))</formula>
    </cfRule>
  </conditionalFormatting>
  <conditionalFormatting sqref="H33">
    <cfRule type="containsBlanks" dxfId="580" priority="158">
      <formula>LEN(TRIM(H33))=0</formula>
    </cfRule>
  </conditionalFormatting>
  <conditionalFormatting sqref="J33">
    <cfRule type="containsText" dxfId="579" priority="157" stopIfTrue="1" operator="containsText" text="(例)">
      <formula>NOT(ISERROR(SEARCH("(例)",J33)))</formula>
    </cfRule>
  </conditionalFormatting>
  <conditionalFormatting sqref="J33">
    <cfRule type="containsBlanks" dxfId="578" priority="156">
      <formula>LEN(TRIM(J33))=0</formula>
    </cfRule>
  </conditionalFormatting>
  <conditionalFormatting sqref="J33">
    <cfRule type="containsBlanks" dxfId="577" priority="155">
      <formula>LEN(TRIM(J33))=0</formula>
    </cfRule>
  </conditionalFormatting>
  <conditionalFormatting sqref="J59">
    <cfRule type="containsText" dxfId="576" priority="154" stopIfTrue="1" operator="containsText" text="(例)">
      <formula>NOT(ISERROR(SEARCH("(例)",J59)))</formula>
    </cfRule>
  </conditionalFormatting>
  <conditionalFormatting sqref="J72">
    <cfRule type="containsText" dxfId="575" priority="151" stopIfTrue="1" operator="containsText" text="(例)">
      <formula>NOT(ISERROR(SEARCH("(例)",J72)))</formula>
    </cfRule>
  </conditionalFormatting>
  <conditionalFormatting sqref="F34">
    <cfRule type="containsText" dxfId="574" priority="148" stopIfTrue="1" operator="containsText" text="(例)">
      <formula>NOT(ISERROR(SEARCH("(例)",F34)))</formula>
    </cfRule>
  </conditionalFormatting>
  <conditionalFormatting sqref="F34:J34">
    <cfRule type="containsBlanks" dxfId="573" priority="147">
      <formula>LEN(TRIM(F34))=0</formula>
    </cfRule>
  </conditionalFormatting>
  <conditionalFormatting sqref="F60">
    <cfRule type="containsText" dxfId="572" priority="146" stopIfTrue="1" operator="containsText" text="(例)">
      <formula>NOT(ISERROR(SEARCH("(例)",F60)))</formula>
    </cfRule>
  </conditionalFormatting>
  <conditionalFormatting sqref="F73">
    <cfRule type="containsText" dxfId="571" priority="144" stopIfTrue="1" operator="containsText" text="(例)">
      <formula>NOT(ISERROR(SEARCH("(例)",F73)))</formula>
    </cfRule>
  </conditionalFormatting>
  <conditionalFormatting sqref="F41:J41 F42:F43 J42:J43">
    <cfRule type="expression" dxfId="570" priority="141">
      <formula>$F$25=1</formula>
    </cfRule>
  </conditionalFormatting>
  <conditionalFormatting sqref="F41:J41 F39:F40 F42:F43 J42:J43">
    <cfRule type="containsText" dxfId="569" priority="142" stopIfTrue="1" operator="containsText" text="(例)">
      <formula>NOT(ISERROR(SEARCH("(例)",F39)))</formula>
    </cfRule>
  </conditionalFormatting>
  <conditionalFormatting sqref="F41:J41 F42:F43 J42:J43">
    <cfRule type="expression" dxfId="568" priority="139">
      <formula>$F$25=1</formula>
    </cfRule>
  </conditionalFormatting>
  <conditionalFormatting sqref="F54:J54 F55:F56 J55:J56">
    <cfRule type="expression" dxfId="567" priority="137">
      <formula>$F$25=1</formula>
    </cfRule>
  </conditionalFormatting>
  <conditionalFormatting sqref="F54:J54 F52:F53 F55:F56 J55:J56">
    <cfRule type="containsText" dxfId="566" priority="138" stopIfTrue="1" operator="containsText" text="(例)">
      <formula>NOT(ISERROR(SEARCH("(例)",F52)))</formula>
    </cfRule>
  </conditionalFormatting>
  <conditionalFormatting sqref="F54:J54 F55:F56 J55:J56">
    <cfRule type="expression" dxfId="565" priority="135">
      <formula>$F$25=1</formula>
    </cfRule>
  </conditionalFormatting>
  <conditionalFormatting sqref="F67:J67 F68:F69 J68:J69">
    <cfRule type="expression" dxfId="564" priority="133">
      <formula>$F$25=1</formula>
    </cfRule>
  </conditionalFormatting>
  <conditionalFormatting sqref="F67:J67 F65:F66 F68:F69 J68:J69">
    <cfRule type="containsText" dxfId="563" priority="134" stopIfTrue="1" operator="containsText" text="(例)">
      <formula>NOT(ISERROR(SEARCH("(例)",F65)))</formula>
    </cfRule>
  </conditionalFormatting>
  <conditionalFormatting sqref="F67:J67 F68:F69 J68:J69">
    <cfRule type="expression" dxfId="562" priority="131">
      <formula>$F$25=1</formula>
    </cfRule>
  </conditionalFormatting>
  <conditionalFormatting sqref="F97:J98 F99:F100 J99:J100">
    <cfRule type="expression" dxfId="561" priority="128">
      <formula>$F$25=1</formula>
    </cfRule>
  </conditionalFormatting>
  <conditionalFormatting sqref="F97:J98 F99:F100 J99:J100">
    <cfRule type="containsText" dxfId="560" priority="130" stopIfTrue="1" operator="containsText" text="(例)">
      <formula>NOT(ISERROR(SEARCH("(例)",F97)))</formula>
    </cfRule>
  </conditionalFormatting>
  <conditionalFormatting sqref="F109:J110 F111:F112 J111:J112">
    <cfRule type="expression" dxfId="559" priority="125">
      <formula>$F$25=1</formula>
    </cfRule>
  </conditionalFormatting>
  <conditionalFormatting sqref="F109:J110 F111:F112 J111:J112">
    <cfRule type="containsText" dxfId="558" priority="127" stopIfTrue="1" operator="containsText" text="(例)">
      <formula>NOT(ISERROR(SEARCH("(例)",F109)))</formula>
    </cfRule>
  </conditionalFormatting>
  <conditionalFormatting sqref="F121:J122 F123:F124 J123:J124">
    <cfRule type="expression" dxfId="557" priority="122">
      <formula>$F$25=1</formula>
    </cfRule>
  </conditionalFormatting>
  <conditionalFormatting sqref="F121:J122 F123:F124 J123:J124">
    <cfRule type="containsText" dxfId="556" priority="124" stopIfTrue="1" operator="containsText" text="(例)">
      <formula>NOT(ISERROR(SEARCH("(例)",F121)))</formula>
    </cfRule>
  </conditionalFormatting>
  <conditionalFormatting sqref="F102">
    <cfRule type="containsText" dxfId="555" priority="121" stopIfTrue="1" operator="containsText" text="(例)">
      <formula>NOT(ISERROR(SEARCH("(例)",F102)))</formula>
    </cfRule>
  </conditionalFormatting>
  <conditionalFormatting sqref="F102">
    <cfRule type="expression" dxfId="554" priority="119">
      <formula>$F$25=1</formula>
    </cfRule>
  </conditionalFormatting>
  <conditionalFormatting sqref="F114">
    <cfRule type="containsText" dxfId="553" priority="118" stopIfTrue="1" operator="containsText" text="(例)">
      <formula>NOT(ISERROR(SEARCH("(例)",F114)))</formula>
    </cfRule>
  </conditionalFormatting>
  <conditionalFormatting sqref="F114">
    <cfRule type="expression" dxfId="552" priority="116">
      <formula>$F$25=1</formula>
    </cfRule>
  </conditionalFormatting>
  <conditionalFormatting sqref="F126">
    <cfRule type="containsText" dxfId="551" priority="115" stopIfTrue="1" operator="containsText" text="(例)">
      <formula>NOT(ISERROR(SEARCH("(例)",F126)))</formula>
    </cfRule>
  </conditionalFormatting>
  <conditionalFormatting sqref="F126">
    <cfRule type="expression" dxfId="550" priority="113">
      <formula>$F$25=1</formula>
    </cfRule>
  </conditionalFormatting>
  <conditionalFormatting sqref="H102">
    <cfRule type="containsText" dxfId="549" priority="112" stopIfTrue="1" operator="containsText" text="(例)">
      <formula>NOT(ISERROR(SEARCH("(例)",H102)))</formula>
    </cfRule>
  </conditionalFormatting>
  <conditionalFormatting sqref="H102">
    <cfRule type="expression" dxfId="548" priority="110">
      <formula>$F$25=1</formula>
    </cfRule>
  </conditionalFormatting>
  <conditionalFormatting sqref="H114">
    <cfRule type="containsText" dxfId="547" priority="109" stopIfTrue="1" operator="containsText" text="(例)">
      <formula>NOT(ISERROR(SEARCH("(例)",H114)))</formula>
    </cfRule>
  </conditionalFormatting>
  <conditionalFormatting sqref="H114">
    <cfRule type="expression" dxfId="546" priority="107">
      <formula>$F$25=1</formula>
    </cfRule>
  </conditionalFormatting>
  <conditionalFormatting sqref="H126">
    <cfRule type="containsText" dxfId="545" priority="106" stopIfTrue="1" operator="containsText" text="(例)">
      <formula>NOT(ISERROR(SEARCH("(例)",H126)))</formula>
    </cfRule>
  </conditionalFormatting>
  <conditionalFormatting sqref="H126">
    <cfRule type="expression" dxfId="544" priority="104">
      <formula>$F$25=1</formula>
    </cfRule>
  </conditionalFormatting>
  <conditionalFormatting sqref="J102">
    <cfRule type="containsText" dxfId="543" priority="103" stopIfTrue="1" operator="containsText" text="(例)">
      <formula>NOT(ISERROR(SEARCH("(例)",J102)))</formula>
    </cfRule>
  </conditionalFormatting>
  <conditionalFormatting sqref="J102">
    <cfRule type="expression" dxfId="542" priority="100">
      <formula>$F$25=1</formula>
    </cfRule>
  </conditionalFormatting>
  <conditionalFormatting sqref="J114">
    <cfRule type="containsText" dxfId="541" priority="99" stopIfTrue="1" operator="containsText" text="(例)">
      <formula>NOT(ISERROR(SEARCH("(例)",J114)))</formula>
    </cfRule>
  </conditionalFormatting>
  <conditionalFormatting sqref="J114">
    <cfRule type="expression" dxfId="540" priority="96">
      <formula>$F$25=1</formula>
    </cfRule>
  </conditionalFormatting>
  <conditionalFormatting sqref="J126">
    <cfRule type="containsText" dxfId="539" priority="95" stopIfTrue="1" operator="containsText" text="(例)">
      <formula>NOT(ISERROR(SEARCH("(例)",J126)))</formula>
    </cfRule>
  </conditionalFormatting>
  <conditionalFormatting sqref="J126">
    <cfRule type="expression" dxfId="538" priority="92">
      <formula>$F$25=1</formula>
    </cfRule>
  </conditionalFormatting>
  <conditionalFormatting sqref="F103">
    <cfRule type="containsText" dxfId="537" priority="91" stopIfTrue="1" operator="containsText" text="(例)">
      <formula>NOT(ISERROR(SEARCH("(例)",F103)))</formula>
    </cfRule>
  </conditionalFormatting>
  <conditionalFormatting sqref="F103:J103">
    <cfRule type="expression" dxfId="536" priority="89">
      <formula>$F$25=1</formula>
    </cfRule>
  </conditionalFormatting>
  <conditionalFormatting sqref="F115">
    <cfRule type="containsText" dxfId="535" priority="88" stopIfTrue="1" operator="containsText" text="(例)">
      <formula>NOT(ISERROR(SEARCH("(例)",F115)))</formula>
    </cfRule>
  </conditionalFormatting>
  <conditionalFormatting sqref="F115:J115">
    <cfRule type="expression" dxfId="534" priority="86">
      <formula>$F$25=1</formula>
    </cfRule>
  </conditionalFormatting>
  <conditionalFormatting sqref="F127">
    <cfRule type="containsText" dxfId="533" priority="85" stopIfTrue="1" operator="containsText" text="(例)">
      <formula>NOT(ISERROR(SEARCH("(例)",F127)))</formula>
    </cfRule>
  </conditionalFormatting>
  <conditionalFormatting sqref="F127:J127">
    <cfRule type="expression" dxfId="532" priority="83">
      <formula>$F$25=1</formula>
    </cfRule>
  </conditionalFormatting>
  <conditionalFormatting sqref="F49">
    <cfRule type="expression" dxfId="531" priority="80">
      <formula>$F$25=2</formula>
    </cfRule>
  </conditionalFormatting>
  <conditionalFormatting sqref="F49:J49">
    <cfRule type="containsText" dxfId="530" priority="82" stopIfTrue="1" operator="containsText" text="(例)">
      <formula>NOT(ISERROR(SEARCH("(例)",F49)))</formula>
    </cfRule>
  </conditionalFormatting>
  <conditionalFormatting sqref="F62">
    <cfRule type="expression" dxfId="529" priority="77">
      <formula>$F$25=2</formula>
    </cfRule>
  </conditionalFormatting>
  <conditionalFormatting sqref="F62:J62">
    <cfRule type="containsText" dxfId="528" priority="79" stopIfTrue="1" operator="containsText" text="(例)">
      <formula>NOT(ISERROR(SEARCH("(例)",F62)))</formula>
    </cfRule>
  </conditionalFormatting>
  <conditionalFormatting sqref="F75">
    <cfRule type="expression" dxfId="527" priority="74">
      <formula>$F$25=2</formula>
    </cfRule>
  </conditionalFormatting>
  <conditionalFormatting sqref="F75:J75">
    <cfRule type="containsText" dxfId="526" priority="76" stopIfTrue="1" operator="containsText" text="(例)">
      <formula>NOT(ISERROR(SEARCH("(例)",F75)))</formula>
    </cfRule>
  </conditionalFormatting>
  <conditionalFormatting sqref="F106:J106">
    <cfRule type="expression" dxfId="525" priority="71">
      <formula>$F$25=1</formula>
    </cfRule>
  </conditionalFormatting>
  <conditionalFormatting sqref="F106:J106">
    <cfRule type="containsText" dxfId="524" priority="73" stopIfTrue="1" operator="containsText" text="(例)">
      <formula>NOT(ISERROR(SEARCH("(例)",F106)))</formula>
    </cfRule>
  </conditionalFormatting>
  <conditionalFormatting sqref="F118:J118">
    <cfRule type="expression" dxfId="523" priority="68">
      <formula>$F$25=1</formula>
    </cfRule>
  </conditionalFormatting>
  <conditionalFormatting sqref="F118:J118">
    <cfRule type="containsText" dxfId="522" priority="70" stopIfTrue="1" operator="containsText" text="(例)">
      <formula>NOT(ISERROR(SEARCH("(例)",F118)))</formula>
    </cfRule>
  </conditionalFormatting>
  <conditionalFormatting sqref="F130:J130">
    <cfRule type="expression" dxfId="521" priority="65">
      <formula>$F$25=1</formula>
    </cfRule>
  </conditionalFormatting>
  <conditionalFormatting sqref="F130:J130">
    <cfRule type="containsText" dxfId="520" priority="67" stopIfTrue="1" operator="containsText" text="(例)">
      <formula>NOT(ISERROR(SEARCH("(例)",F130)))</formula>
    </cfRule>
  </conditionalFormatting>
  <conditionalFormatting sqref="G102">
    <cfRule type="expression" dxfId="519" priority="24">
      <formula>$F$25=1</formula>
    </cfRule>
  </conditionalFormatting>
  <conditionalFormatting sqref="G114">
    <cfRule type="expression" dxfId="518" priority="23">
      <formula>$F$25=1</formula>
    </cfRule>
  </conditionalFormatting>
  <conditionalFormatting sqref="G126">
    <cfRule type="expression" dxfId="517" priority="22">
      <formula>$F$25=1</formula>
    </cfRule>
  </conditionalFormatting>
  <conditionalFormatting sqref="I102">
    <cfRule type="expression" dxfId="516" priority="21">
      <formula>$F$25=1</formula>
    </cfRule>
  </conditionalFormatting>
  <conditionalFormatting sqref="I114">
    <cfRule type="expression" dxfId="515" priority="20">
      <formula>$F$25=1</formula>
    </cfRule>
  </conditionalFormatting>
  <conditionalFormatting sqref="I126">
    <cfRule type="expression" dxfId="514" priority="19">
      <formula>$F$25=1</formula>
    </cfRule>
  </conditionalFormatting>
  <conditionalFormatting sqref="F140">
    <cfRule type="expression" dxfId="513" priority="720">
      <formula>$F$179="無し"</formula>
    </cfRule>
    <cfRule type="expression" dxfId="512" priority="721">
      <formula>OR(COUNTIF($F140,"(例)*")=1,$F140="")</formula>
    </cfRule>
  </conditionalFormatting>
  <conditionalFormatting sqref="F142">
    <cfRule type="expression" dxfId="511" priority="722">
      <formula>$F$257="無し"</formula>
    </cfRule>
    <cfRule type="expression" dxfId="510" priority="723">
      <formula>OR(COUNTIF($F142,"(例)*")=1,$F142="")</formula>
    </cfRule>
  </conditionalFormatting>
  <conditionalFormatting sqref="L29">
    <cfRule type="containsText" dxfId="509" priority="16" stopIfTrue="1" operator="containsText" text="(例)">
      <formula>NOT(ISERROR(SEARCH("(例)",L29)))</formula>
    </cfRule>
  </conditionalFormatting>
  <conditionalFormatting sqref="L30">
    <cfRule type="containsText" dxfId="508" priority="15" stopIfTrue="1" operator="containsText" text="(例)">
      <formula>NOT(ISERROR(SEARCH("(例)",L30)))</formula>
    </cfRule>
  </conditionalFormatting>
  <conditionalFormatting sqref="L42">
    <cfRule type="containsText" dxfId="507" priority="14" stopIfTrue="1" operator="containsText" text="(例)">
      <formula>NOT(ISERROR(SEARCH("(例)",L42)))</formula>
    </cfRule>
  </conditionalFormatting>
  <conditionalFormatting sqref="L43">
    <cfRule type="containsText" dxfId="506" priority="13" stopIfTrue="1" operator="containsText" text="(例)">
      <formula>NOT(ISERROR(SEARCH("(例)",L43)))</formula>
    </cfRule>
  </conditionalFormatting>
  <conditionalFormatting sqref="L55">
    <cfRule type="containsText" dxfId="505" priority="12" stopIfTrue="1" operator="containsText" text="(例)">
      <formula>NOT(ISERROR(SEARCH("(例)",L55)))</formula>
    </cfRule>
  </conditionalFormatting>
  <conditionalFormatting sqref="L56">
    <cfRule type="containsText" dxfId="504" priority="11" stopIfTrue="1" operator="containsText" text="(例)">
      <formula>NOT(ISERROR(SEARCH("(例)",L56)))</formula>
    </cfRule>
  </conditionalFormatting>
  <conditionalFormatting sqref="L68">
    <cfRule type="containsText" dxfId="503" priority="10" stopIfTrue="1" operator="containsText" text="(例)">
      <formula>NOT(ISERROR(SEARCH("(例)",L68)))</formula>
    </cfRule>
  </conditionalFormatting>
  <conditionalFormatting sqref="L69">
    <cfRule type="containsText" dxfId="502" priority="9" stopIfTrue="1" operator="containsText" text="(例)">
      <formula>NOT(ISERROR(SEARCH("(例)",L69)))</formula>
    </cfRule>
  </conditionalFormatting>
  <conditionalFormatting sqref="L28">
    <cfRule type="containsText" dxfId="501" priority="8" stopIfTrue="1" operator="containsText" text="(例)">
      <formula>NOT(ISERROR(SEARCH("(例)",L28)))</formula>
    </cfRule>
  </conditionalFormatting>
  <conditionalFormatting sqref="L87">
    <cfRule type="containsText" dxfId="500" priority="7" stopIfTrue="1" operator="containsText" text="(例)">
      <formula>NOT(ISERROR(SEARCH("(例)",L87)))</formula>
    </cfRule>
  </conditionalFormatting>
  <conditionalFormatting sqref="L99">
    <cfRule type="containsText" dxfId="499" priority="6" stopIfTrue="1" operator="containsText" text="(例)">
      <formula>NOT(ISERROR(SEARCH("(例)",L99)))</formula>
    </cfRule>
  </conditionalFormatting>
  <conditionalFormatting sqref="L111">
    <cfRule type="containsText" dxfId="498" priority="5" stopIfTrue="1" operator="containsText" text="(例)">
      <formula>NOT(ISERROR(SEARCH("(例)",L111)))</formula>
    </cfRule>
  </conditionalFormatting>
  <conditionalFormatting sqref="L123">
    <cfRule type="containsText" dxfId="497" priority="4" stopIfTrue="1" operator="containsText" text="(例)">
      <formula>NOT(ISERROR(SEARCH("(例)",L123)))</formula>
    </cfRule>
  </conditionalFormatting>
  <conditionalFormatting sqref="L50">
    <cfRule type="containsText" dxfId="496" priority="3" stopIfTrue="1" operator="containsText" text="(例)">
      <formula>NOT(ISERROR(SEARCH("(例)",L50)))</formula>
    </cfRule>
  </conditionalFormatting>
  <conditionalFormatting sqref="L63">
    <cfRule type="containsText" dxfId="495" priority="2" stopIfTrue="1" operator="containsText" text="(例)">
      <formula>NOT(ISERROR(SEARCH("(例)",L63)))</formula>
    </cfRule>
  </conditionalFormatting>
  <conditionalFormatting sqref="L76">
    <cfRule type="containsText" dxfId="494" priority="1" stopIfTrue="1" operator="containsText" text="(例)">
      <formula>NOT(ISERROR(SEARCH("(例)",L76)))</formula>
    </cfRule>
  </conditionalFormatting>
  <dataValidations xWindow="877" yWindow="561" count="23">
    <dataValidation imeMode="off" allowBlank="1" showInputMessage="1" showErrorMessage="1" prompt="キャリアメール_x000a_(携帯メール)は不可" sqref="F62:J62 F49:J49 F36:J36 F75:J75" xr:uid="{FDC7ACE1-CCC5-4D0E-81E7-CAAFB8435455}"/>
    <dataValidation type="list" imeMode="hiragana" allowBlank="1" showInputMessage="1" sqref="F80:J80" xr:uid="{A3404540-BC60-4E02-BEDB-D9F79955CAD6}">
      <formula1>"登録済,登録申請中"</formula1>
    </dataValidation>
    <dataValidation imeMode="off" allowBlank="1" showInputMessage="1" showErrorMessage="1" prompt="yyyy/m/dで入力" sqref="F70 F44 F57 F31:J31" xr:uid="{BD073235-F32D-472A-B58D-693DBF772163}"/>
    <dataValidation imeMode="hiragana" allowBlank="1" showInputMessage="1" showErrorMessage="1" sqref="F135:J137 G54:I54 F46 G28:I28 J33 F79:J79 J155:J163 G121:I122 H33 F59 F114 J102 F149:J151 F145:J147 F163 F52:F56 H72 F25:F30 G25:I25 J28:J30 H59 J54:J56 F109:F112 H46 J46 G41:I41 F33 F72 F85:F88 J85:J88 G85:I86 J90 F90 H90 H114 J109:J112 F39:F43 J59 G67:I67 F65:F69 J67:J69 F126 H126 F97:F100 J97:J100 G97:I98 F102 H102 G109:I110 J114 J41:J43 J72 F121:F124 J121:J124 J126 F91:J91 F34:J34 F47:J47 F60:J60 F73:J73 F103:J103 F115:J115 F127:J127"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1:J81" xr:uid="{814EA18C-BF18-450A-81B0-E10D989A0C91}">
      <formula1>"―"</formula1>
    </dataValidation>
    <dataValidation type="list" allowBlank="1" showInputMessage="1" sqref="F134" xr:uid="{4A9BFA3B-ED53-44F6-853C-E2DF48D005AC}">
      <formula1>"有り,無し"</formula1>
    </dataValidation>
    <dataValidation type="list" allowBlank="1" showInputMessage="1" sqref="F84 F96 F108 F120" xr:uid="{56FEB8A5-5F7A-4EDA-81DB-212D1BF673BE}">
      <formula1>"●,－"</formula1>
    </dataValidation>
    <dataValidation type="list" allowBlank="1" showInputMessage="1" sqref="F142" xr:uid="{E6808BFE-9AFE-4B52-87B4-AAACA5A6C199}">
      <formula1>"―,有り,無し"</formula1>
    </dataValidation>
    <dataValidation type="list" imeMode="hiragana" allowBlank="1" showInputMessage="1" showErrorMessage="1" sqref="F12:I12" xr:uid="{E8A9427B-BAA6-4780-8B2C-3F1FF1AD6107}">
      <formula1>"分譲,賃貸,社宅等"</formula1>
    </dataValidation>
    <dataValidation imeMode="disabled" allowBlank="1" showInputMessage="1" showErrorMessage="1" prompt="ハイフン（ー）をつけて入力" sqref="F152:J152 F148:J148" xr:uid="{4B6CC578-1F66-4534-82BC-51F3956850DF}"/>
    <dataValidation type="list" allowBlank="1" showInputMessage="1" showErrorMessage="1" sqref="F140" xr:uid="{61F256A3-9E4F-40E1-972B-F9B12C7DA474}">
      <formula1>"有り,無し"</formula1>
    </dataValidation>
    <dataValidation type="date" imeMode="disabled" operator="lessThanOrEqual" allowBlank="1" showInputMessage="1" showErrorMessage="1" sqref="F22 F14:F20 F141:I141" xr:uid="{3D333E8C-9839-413F-9C40-F50EB561C0BB}">
      <formula1>2958465</formula1>
    </dataValidation>
    <dataValidation type="custom" imeMode="disabled" allowBlank="1" showInputMessage="1" showErrorMessage="1" sqref="F113:J113 F32:J32 F101:J101 F45:J45 F58:J58 F89:J89 F71:J71 F125:J125" xr:uid="{72735C53-6713-4F63-9B08-FCD29776F60C}">
      <formula1>INT(F32)&gt;=0</formula1>
    </dataValidation>
    <dataValidation type="textLength" errorStyle="warning" imeMode="disabled" operator="equal" allowBlank="1" showInputMessage="1" showErrorMessage="1" error="13桁になっていません_x000a_ご確認ください" sqref="F37:J37 F63:J63 F50:J50 F76:J76" xr:uid="{0A6463F5-CFCF-461E-823F-4F49A03D3DEA}">
      <formula1>13</formula1>
    </dataValidation>
    <dataValidation imeMode="disabled" allowBlank="1" showInputMessage="1" showErrorMessage="1" prompt="ハイフン（‐）をつけて入力" sqref="F61:J61 F48:J48 F116:J117 F35:J35 F92:J93 F74:J74 F104:J105 F128:J129" xr:uid="{BAF505E8-2CC6-4C01-8A88-EF7303DCDA9D}"/>
    <dataValidation imeMode="disabled" allowBlank="1" showInputMessage="1" showErrorMessage="1" prompt="キャリアメール_x000a_(携帯メール)は不可" sqref="F94:J94 F106:J106 F118:J118 F130:J130 F132:J132" xr:uid="{F434B666-287E-4E05-9C68-40EEE73BE0E5}"/>
    <dataValidation operator="lessThanOrEqual" allowBlank="1" showInputMessage="1" showErrorMessage="1" sqref="F21" xr:uid="{316B550A-5D91-422E-A4A7-F62B15AE2866}"/>
    <dataValidation type="decimal" imeMode="disabled" allowBlank="1" showInputMessage="1" showErrorMessage="1" sqref="F155" xr:uid="{BA73A354-D6BF-4D3B-BD08-7BE79DE9EE72}">
      <formula1>0</formula1>
      <formula2>999999999999999000000</formula2>
    </dataValidation>
    <dataValidation type="decimal" imeMode="disabled" allowBlank="1" showInputMessage="1" showErrorMessage="1" sqref="F156:F162" xr:uid="{73FD5213-D960-486F-B1FB-324A2BA02F0E}">
      <formula1>0</formula1>
      <formula2>9.99999999999999E+22</formula2>
    </dataValidation>
    <dataValidation type="list" imeMode="hiragana" allowBlank="1" showInputMessage="1" showErrorMessage="1" sqref="G33 G46 G59 G72 G90 G102 G114 G126" xr:uid="{F35DE98F-6A9D-4465-9C7E-C9586F29B298}">
      <formula1>"県,都,府,道"</formula1>
    </dataValidation>
    <dataValidation type="list" imeMode="hiragana" allowBlank="1" showInputMessage="1" showErrorMessage="1" sqref="I33 I46 I59 I72 I90 I102 I114 I126" xr:uid="{BB262AA5-A7D6-4BE9-99A6-5917780A4D5C}">
      <formula1>"市,区,町,村"</formula1>
    </dataValidation>
    <dataValidation imeMode="on" allowBlank="1" showInputMessage="1" showErrorMessage="1" sqref="F11:I11" xr:uid="{C58C4E45-0781-4392-AFAD-CE60E1DD23C6}"/>
  </dataValidations>
  <printOptions horizontalCentered="1"/>
  <pageMargins left="0.51181102362204722" right="0.11811023622047245" top="0.35433070866141736" bottom="0.35433070866141736" header="0.31496062992125984" footer="0.11811023622047245"/>
  <pageSetup paperSize="9" scale="30" orientation="portrait" r:id="rId1"/>
  <headerFooter scaleWithDoc="0">
    <oddFooter>&amp;R&amp;K00-042R5高層ZEH-M_ver.2</oddFooter>
  </headerFooter>
  <rowBreaks count="2" manualBreakCount="2">
    <brk id="77" max="12" man="1"/>
    <brk id="132"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736600</xdr:colOff>
                    <xdr:row>24</xdr:row>
                    <xdr:rowOff>120650</xdr:rowOff>
                  </from>
                  <to>
                    <xdr:col>9</xdr:col>
                    <xdr:colOff>1238250</xdr:colOff>
                    <xdr:row>24</xdr:row>
                    <xdr:rowOff>342900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152400</xdr:colOff>
                    <xdr:row>24</xdr:row>
                    <xdr:rowOff>114300</xdr:rowOff>
                  </from>
                  <to>
                    <xdr:col>5</xdr:col>
                    <xdr:colOff>1358900</xdr:colOff>
                    <xdr:row>24</xdr:row>
                    <xdr:rowOff>336550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3"/>
  <sheetViews>
    <sheetView showGridLines="0" view="pageBreakPreview" zoomScale="70" zoomScaleNormal="60" zoomScaleSheetLayoutView="70" workbookViewId="0">
      <selection activeCell="O9" sqref="O9"/>
    </sheetView>
  </sheetViews>
  <sheetFormatPr defaultColWidth="9" defaultRowHeight="21"/>
  <cols>
    <col min="1" max="1" width="2.58203125" style="4" customWidth="1"/>
    <col min="2" max="4" width="4.58203125" style="5" customWidth="1"/>
    <col min="5" max="6" width="8.58203125" style="5" customWidth="1"/>
    <col min="7" max="7" width="15.58203125" style="5" customWidth="1"/>
    <col min="8" max="8" width="10.58203125" style="221" customWidth="1"/>
    <col min="9" max="9" width="15.58203125" style="213" customWidth="1"/>
    <col min="10" max="10" width="4.58203125" style="221" customWidth="1"/>
    <col min="11" max="11" width="10.58203125" style="5" customWidth="1"/>
    <col min="12" max="12" width="4.58203125" style="221" customWidth="1"/>
    <col min="13" max="13" width="15.58203125" style="213" customWidth="1"/>
    <col min="14" max="14" width="4.58203125" style="221" customWidth="1"/>
    <col min="15" max="15" width="10.58203125" style="5" customWidth="1"/>
    <col min="16" max="16" width="4.58203125" style="221" customWidth="1"/>
    <col min="17" max="17" width="15.58203125" style="213" customWidth="1"/>
    <col min="18" max="18" width="4.58203125" style="221" customWidth="1"/>
    <col min="19" max="19" width="48.58203125" style="225" customWidth="1"/>
    <col min="20" max="20" width="9.25" style="250" bestFit="1" customWidth="1"/>
    <col min="21" max="21" width="25.58203125" style="5" customWidth="1"/>
    <col min="22" max="16384" width="9" style="5"/>
  </cols>
  <sheetData>
    <row r="1" spans="1:23" s="250" customFormat="1" ht="21" customHeight="1">
      <c r="A1" s="272" t="s">
        <v>179</v>
      </c>
      <c r="B1" s="272"/>
      <c r="C1" s="272"/>
      <c r="D1" s="272"/>
      <c r="E1" s="272"/>
      <c r="F1" s="272"/>
      <c r="G1" s="272"/>
      <c r="H1" s="272"/>
      <c r="I1" s="272"/>
      <c r="J1" s="272"/>
      <c r="K1" s="272"/>
      <c r="L1" s="272"/>
      <c r="M1" s="272"/>
      <c r="N1" s="272"/>
      <c r="O1" s="272"/>
      <c r="P1" s="272"/>
      <c r="Q1" s="272"/>
      <c r="R1" s="272"/>
      <c r="S1" s="272"/>
    </row>
    <row r="2" spans="1:23">
      <c r="A2" s="313"/>
      <c r="B2" s="1735" t="s">
        <v>986</v>
      </c>
      <c r="C2" s="1735"/>
      <c r="D2" s="1735"/>
      <c r="E2" s="1735"/>
      <c r="F2" s="1735"/>
      <c r="G2" s="1735"/>
      <c r="H2" s="314"/>
      <c r="I2" s="315"/>
      <c r="J2" s="314"/>
      <c r="K2" s="225"/>
      <c r="L2" s="314"/>
      <c r="M2" s="315"/>
      <c r="N2" s="314"/>
      <c r="O2" s="225"/>
      <c r="P2" s="314"/>
      <c r="Q2" s="315"/>
      <c r="R2" s="314"/>
      <c r="S2" s="222"/>
    </row>
    <row r="3" spans="1:23" s="223" customFormat="1" ht="13">
      <c r="A3" s="224"/>
      <c r="B3" s="224"/>
      <c r="C3" s="224"/>
      <c r="D3" s="224"/>
      <c r="E3" s="224"/>
      <c r="F3" s="224"/>
      <c r="G3" s="224"/>
      <c r="H3" s="316"/>
      <c r="I3" s="317"/>
      <c r="J3" s="316"/>
      <c r="K3" s="224"/>
      <c r="L3" s="316"/>
      <c r="M3" s="317"/>
      <c r="N3" s="316"/>
      <c r="O3" s="224"/>
      <c r="P3" s="316"/>
      <c r="Q3" s="317"/>
      <c r="R3" s="316"/>
      <c r="S3" s="224"/>
      <c r="T3" s="271"/>
    </row>
    <row r="4" spans="1:23" ht="30">
      <c r="A4" s="318"/>
      <c r="B4" s="1736" t="s">
        <v>180</v>
      </c>
      <c r="C4" s="1737"/>
      <c r="D4" s="1737"/>
      <c r="E4" s="1737"/>
      <c r="F4" s="1738"/>
      <c r="G4" s="1739" t="s">
        <v>293</v>
      </c>
      <c r="H4" s="1740"/>
      <c r="I4" s="315"/>
      <c r="J4" s="314"/>
      <c r="K4" s="225"/>
      <c r="L4" s="314"/>
      <c r="M4" s="315"/>
      <c r="N4" s="314"/>
      <c r="O4" s="225"/>
      <c r="P4" s="314"/>
      <c r="Q4" s="315"/>
      <c r="R4" s="314"/>
    </row>
    <row r="5" spans="1:23" s="223" customFormat="1" ht="8.15" customHeight="1">
      <c r="A5" s="224"/>
      <c r="B5" s="319"/>
      <c r="C5" s="319"/>
      <c r="D5" s="319"/>
      <c r="E5" s="319"/>
      <c r="F5" s="224"/>
      <c r="G5" s="224"/>
      <c r="H5" s="316"/>
      <c r="I5" s="317"/>
      <c r="J5" s="316"/>
      <c r="K5" s="224"/>
      <c r="L5" s="316"/>
      <c r="M5" s="317"/>
      <c r="N5" s="316"/>
      <c r="O5" s="224"/>
      <c r="P5" s="316"/>
      <c r="Q5" s="317"/>
      <c r="R5" s="316"/>
      <c r="S5" s="224"/>
      <c r="T5" s="271"/>
    </row>
    <row r="6" spans="1:23" ht="45" customHeight="1">
      <c r="A6" s="318"/>
      <c r="B6" s="1736" t="s">
        <v>181</v>
      </c>
      <c r="C6" s="1737"/>
      <c r="D6" s="1737"/>
      <c r="E6" s="1737"/>
      <c r="F6" s="1738"/>
      <c r="G6" s="1741" t="str">
        <f>'2.全体概要'!C7</f>
        <v/>
      </c>
      <c r="H6" s="1742"/>
      <c r="I6" s="1742"/>
      <c r="J6" s="1742"/>
      <c r="K6" s="1742"/>
      <c r="L6" s="1742"/>
      <c r="M6" s="1742"/>
      <c r="N6" s="1742"/>
      <c r="O6" s="1742"/>
      <c r="P6" s="1742"/>
      <c r="Q6" s="1742"/>
      <c r="R6" s="1742"/>
      <c r="S6" s="320" t="s">
        <v>967</v>
      </c>
      <c r="T6" s="272"/>
      <c r="U6" s="310"/>
      <c r="V6" s="310"/>
      <c r="W6" s="310"/>
    </row>
    <row r="7" spans="1:23" s="223" customFormat="1" ht="13">
      <c r="A7" s="224"/>
      <c r="B7" s="224"/>
      <c r="C7" s="224"/>
      <c r="D7" s="224"/>
      <c r="E7" s="224"/>
      <c r="F7" s="224"/>
      <c r="G7" s="224"/>
      <c r="H7" s="316"/>
      <c r="I7" s="317"/>
      <c r="J7" s="316"/>
      <c r="K7" s="224"/>
      <c r="L7" s="316"/>
      <c r="M7" s="317"/>
      <c r="N7" s="316"/>
      <c r="O7" s="224"/>
      <c r="P7" s="316"/>
      <c r="Q7" s="317"/>
      <c r="R7" s="316"/>
      <c r="S7" s="224"/>
      <c r="T7" s="271"/>
    </row>
    <row r="8" spans="1:23" ht="21" customHeight="1">
      <c r="A8" s="313"/>
      <c r="B8" s="1748" t="s">
        <v>205</v>
      </c>
      <c r="C8" s="1749"/>
      <c r="D8" s="1780" t="s">
        <v>182</v>
      </c>
      <c r="E8" s="1765"/>
      <c r="F8" s="1765"/>
      <c r="G8" s="1765"/>
      <c r="H8" s="1765"/>
      <c r="I8" s="1765"/>
      <c r="J8" s="1765"/>
      <c r="K8" s="1765"/>
      <c r="L8" s="1765"/>
      <c r="M8" s="1765"/>
      <c r="N8" s="1765"/>
      <c r="O8" s="1765"/>
      <c r="P8" s="1781"/>
      <c r="Q8" s="1765" t="s">
        <v>183</v>
      </c>
      <c r="R8" s="1765"/>
      <c r="S8" s="558" t="s">
        <v>184</v>
      </c>
    </row>
    <row r="9" spans="1:23" ht="28.5" customHeight="1">
      <c r="A9" s="321"/>
      <c r="B9" s="1750"/>
      <c r="C9" s="1751"/>
      <c r="D9" s="1794" t="s">
        <v>969</v>
      </c>
      <c r="E9" s="1795"/>
      <c r="F9" s="1795"/>
      <c r="G9" s="1795"/>
      <c r="H9" s="1795"/>
      <c r="I9" s="1795"/>
      <c r="J9" s="1795"/>
      <c r="K9" s="1795"/>
      <c r="L9" s="1795"/>
      <c r="M9" s="1795"/>
      <c r="N9" s="559" t="s">
        <v>282</v>
      </c>
      <c r="O9" s="560">
        <f>'2.全体概要'!I15</f>
        <v>0</v>
      </c>
      <c r="P9" s="561" t="s">
        <v>284</v>
      </c>
      <c r="Q9" s="562">
        <f>IF(O9=0,0,200000+(2000*O9))</f>
        <v>0</v>
      </c>
      <c r="R9" s="561" t="s">
        <v>129</v>
      </c>
      <c r="S9" s="563" t="s">
        <v>286</v>
      </c>
      <c r="T9" s="250" t="s">
        <v>979</v>
      </c>
    </row>
    <row r="10" spans="1:23" ht="28.5" thickBot="1">
      <c r="A10" s="321"/>
      <c r="B10" s="1750"/>
      <c r="C10" s="1751"/>
      <c r="D10" s="1796" t="s">
        <v>595</v>
      </c>
      <c r="E10" s="1797"/>
      <c r="F10" s="1797"/>
      <c r="G10" s="1797"/>
      <c r="H10" s="1797"/>
      <c r="I10" s="1797"/>
      <c r="J10" s="1797"/>
      <c r="K10" s="1797"/>
      <c r="L10" s="1797"/>
      <c r="M10" s="1797"/>
      <c r="N10" s="564" t="s">
        <v>283</v>
      </c>
      <c r="O10" s="1078">
        <f>'2.全体概要'!I15</f>
        <v>0</v>
      </c>
      <c r="P10" s="565" t="s">
        <v>284</v>
      </c>
      <c r="Q10" s="566">
        <f>IF(O10=0,0,200000+(6000*O10))</f>
        <v>0</v>
      </c>
      <c r="R10" s="565" t="s">
        <v>129</v>
      </c>
      <c r="S10" s="567" t="s">
        <v>646</v>
      </c>
      <c r="T10" s="256" t="s">
        <v>968</v>
      </c>
    </row>
    <row r="11" spans="1:23" ht="28.5" thickTop="1">
      <c r="A11" s="321"/>
      <c r="B11" s="1752"/>
      <c r="C11" s="1753"/>
      <c r="D11" s="1733" t="s">
        <v>285</v>
      </c>
      <c r="E11" s="1734"/>
      <c r="F11" s="1734"/>
      <c r="G11" s="1734"/>
      <c r="H11" s="1734"/>
      <c r="I11" s="1734"/>
      <c r="J11" s="1734"/>
      <c r="K11" s="1734"/>
      <c r="L11" s="1734"/>
      <c r="M11" s="1734"/>
      <c r="N11" s="1734"/>
      <c r="O11" s="1734"/>
      <c r="P11" s="568" t="s">
        <v>323</v>
      </c>
      <c r="Q11" s="569">
        <f>Q9+Q10</f>
        <v>0</v>
      </c>
      <c r="R11" s="570" t="s">
        <v>129</v>
      </c>
      <c r="S11" s="571" t="s">
        <v>647</v>
      </c>
    </row>
    <row r="12" spans="1:23" ht="108" customHeight="1" thickBot="1">
      <c r="A12" s="321"/>
      <c r="B12" s="572" t="s">
        <v>334</v>
      </c>
      <c r="C12" s="1721" t="s">
        <v>185</v>
      </c>
      <c r="D12" s="1788" t="s">
        <v>186</v>
      </c>
      <c r="E12" s="1789"/>
      <c r="F12" s="1789"/>
      <c r="G12" s="1789"/>
      <c r="H12" s="573" t="s">
        <v>322</v>
      </c>
      <c r="I12" s="1798"/>
      <c r="J12" s="1799"/>
      <c r="K12" s="1799"/>
      <c r="L12" s="1799"/>
      <c r="M12" s="1799"/>
      <c r="N12" s="1799"/>
      <c r="O12" s="1799"/>
      <c r="P12" s="1800"/>
      <c r="Q12" s="566">
        <f>SUMIF('4.住戸情報入力'!O:O,G4,'4.住戸情報入力'!N:N)</f>
        <v>0</v>
      </c>
      <c r="R12" s="565" t="s">
        <v>129</v>
      </c>
      <c r="S12" s="574" t="s">
        <v>1004</v>
      </c>
    </row>
    <row r="13" spans="1:23" ht="28.5" customHeight="1" thickTop="1">
      <c r="A13" s="321"/>
      <c r="B13" s="1724" t="s">
        <v>187</v>
      </c>
      <c r="C13" s="1722"/>
      <c r="D13" s="1790" t="s">
        <v>188</v>
      </c>
      <c r="E13" s="1791"/>
      <c r="F13" s="1792"/>
      <c r="G13" s="1792"/>
      <c r="H13" s="1792"/>
      <c r="I13" s="1759" t="s">
        <v>695</v>
      </c>
      <c r="J13" s="1760"/>
      <c r="K13" s="1760"/>
      <c r="L13" s="1761"/>
      <c r="M13" s="1762" t="s">
        <v>696</v>
      </c>
      <c r="N13" s="1763"/>
      <c r="O13" s="1763"/>
      <c r="P13" s="1764"/>
      <c r="Q13" s="765"/>
      <c r="R13" s="766"/>
      <c r="S13" s="1758" t="s">
        <v>1004</v>
      </c>
    </row>
    <row r="14" spans="1:23" ht="28.5" customHeight="1">
      <c r="A14" s="321"/>
      <c r="B14" s="1725"/>
      <c r="C14" s="1722"/>
      <c r="D14" s="1790"/>
      <c r="E14" s="755" t="s">
        <v>693</v>
      </c>
      <c r="F14" s="756"/>
      <c r="G14" s="756"/>
      <c r="H14" s="756"/>
      <c r="I14" s="575">
        <v>150000</v>
      </c>
      <c r="J14" s="576" t="s">
        <v>694</v>
      </c>
      <c r="K14" s="577">
        <f>SUMIFS('4.住戸情報入力'!Q:Q,'4.住戸情報入力'!P:P,E14,'4.住戸情報入力'!R:R,$G$4)+SUMIFS('4.住戸情報入力'!T:T,'4.住戸情報入力'!S:S,E14,'4.住戸情報入力'!U:U,$G$4)</f>
        <v>0</v>
      </c>
      <c r="L14" s="580" t="s">
        <v>189</v>
      </c>
      <c r="M14" s="846">
        <v>120000</v>
      </c>
      <c r="N14" s="847" t="s">
        <v>694</v>
      </c>
      <c r="O14" s="577">
        <f>SUMIFS('4.住戸情報入力'!W:W,'4.住戸情報入力'!V:V,E14,'4.住戸情報入力'!X:X,$G$4)+SUMIFS('4.住戸情報入力'!Z:Z,'4.住戸情報入力'!Y:Y,E14,'4.住戸情報入力'!AA:AA,$G$4)</f>
        <v>0</v>
      </c>
      <c r="P14" s="580" t="s">
        <v>189</v>
      </c>
      <c r="Q14" s="582">
        <f>I14*K14+M14*O14</f>
        <v>0</v>
      </c>
      <c r="R14" s="580" t="s">
        <v>129</v>
      </c>
      <c r="S14" s="1744"/>
    </row>
    <row r="15" spans="1:23" ht="28">
      <c r="A15" s="321"/>
      <c r="B15" s="1725"/>
      <c r="C15" s="1722"/>
      <c r="D15" s="1756"/>
      <c r="E15" s="1754" t="s">
        <v>427</v>
      </c>
      <c r="F15" s="1755"/>
      <c r="G15" s="1755"/>
      <c r="H15" s="1755"/>
      <c r="I15" s="579">
        <v>160000</v>
      </c>
      <c r="J15" s="580" t="s">
        <v>129</v>
      </c>
      <c r="K15" s="581">
        <f>SUMIFS('4.住戸情報入力'!Q:Q,'4.住戸情報入力'!P:P,E15,'4.住戸情報入力'!R:R,$G$4)+SUMIFS('4.住戸情報入力'!T:T,'4.住戸情報入力'!S:S,E15,'4.住戸情報入力'!U:U,$G$4)</f>
        <v>0</v>
      </c>
      <c r="L15" s="580" t="s">
        <v>189</v>
      </c>
      <c r="M15" s="848">
        <v>130000</v>
      </c>
      <c r="N15" s="849" t="s">
        <v>129</v>
      </c>
      <c r="O15" s="581">
        <f>SUMIFS('4.住戸情報入力'!W:W,'4.住戸情報入力'!V:V,E15,'4.住戸情報入力'!X:X,$G$4)+SUMIFS('4.住戸情報入力'!Z:Z,'4.住戸情報入力'!Y:Y,E15,'4.住戸情報入力'!AA:AA,$G$4)</f>
        <v>0</v>
      </c>
      <c r="P15" s="580" t="s">
        <v>189</v>
      </c>
      <c r="Q15" s="582">
        <f t="shared" ref="Q15:Q20" si="0">I15*K15+M15*O15</f>
        <v>0</v>
      </c>
      <c r="R15" s="580" t="s">
        <v>129</v>
      </c>
      <c r="S15" s="1744"/>
    </row>
    <row r="16" spans="1:23" ht="28">
      <c r="A16" s="321"/>
      <c r="B16" s="1725"/>
      <c r="C16" s="1722"/>
      <c r="D16" s="1756"/>
      <c r="E16" s="1754" t="s">
        <v>428</v>
      </c>
      <c r="F16" s="1755"/>
      <c r="G16" s="1755"/>
      <c r="H16" s="1755"/>
      <c r="I16" s="579">
        <v>170000</v>
      </c>
      <c r="J16" s="580" t="s">
        <v>129</v>
      </c>
      <c r="K16" s="581">
        <f>SUMIFS('4.住戸情報入力'!Q:Q,'4.住戸情報入力'!P:P,E16,'4.住戸情報入力'!R:R,$G$4)+SUMIFS('4.住戸情報入力'!T:T,'4.住戸情報入力'!S:S,E16,'4.住戸情報入力'!U:U,$G$4)</f>
        <v>0</v>
      </c>
      <c r="L16" s="580" t="s">
        <v>189</v>
      </c>
      <c r="M16" s="848">
        <v>140000</v>
      </c>
      <c r="N16" s="849" t="s">
        <v>129</v>
      </c>
      <c r="O16" s="581">
        <f>SUMIFS('4.住戸情報入力'!W:W,'4.住戸情報入力'!V:V,E16,'4.住戸情報入力'!X:X,$G$4)+SUMIFS('4.住戸情報入力'!Z:Z,'4.住戸情報入力'!Y:Y,E16,'4.住戸情報入力'!AA:AA,$G$4)</f>
        <v>0</v>
      </c>
      <c r="P16" s="580" t="s">
        <v>189</v>
      </c>
      <c r="Q16" s="582">
        <f t="shared" si="0"/>
        <v>0</v>
      </c>
      <c r="R16" s="580" t="s">
        <v>129</v>
      </c>
      <c r="S16" s="1744"/>
    </row>
    <row r="17" spans="1:23" ht="28">
      <c r="A17" s="321"/>
      <c r="B17" s="1725"/>
      <c r="C17" s="1722"/>
      <c r="D17" s="1756"/>
      <c r="E17" s="1754" t="s">
        <v>429</v>
      </c>
      <c r="F17" s="1755"/>
      <c r="G17" s="1755"/>
      <c r="H17" s="1755"/>
      <c r="I17" s="579">
        <v>180000</v>
      </c>
      <c r="J17" s="580" t="s">
        <v>129</v>
      </c>
      <c r="K17" s="581">
        <f>SUMIFS('4.住戸情報入力'!Q:Q,'4.住戸情報入力'!P:P,E17,'4.住戸情報入力'!R:R,$G$4)+SUMIFS('4.住戸情報入力'!T:T,'4.住戸情報入力'!S:S,E17,'4.住戸情報入力'!U:U,$G$4)</f>
        <v>0</v>
      </c>
      <c r="L17" s="580" t="s">
        <v>189</v>
      </c>
      <c r="M17" s="848">
        <v>150000</v>
      </c>
      <c r="N17" s="849" t="s">
        <v>129</v>
      </c>
      <c r="O17" s="581">
        <f>SUMIFS('4.住戸情報入力'!W:W,'4.住戸情報入力'!V:V,E17,'4.住戸情報入力'!X:X,$G$4)+SUMIFS('4.住戸情報入力'!Z:Z,'4.住戸情報入力'!Y:Y,E17,'4.住戸情報入力'!AA:AA,$G$4)</f>
        <v>0</v>
      </c>
      <c r="P17" s="580" t="s">
        <v>189</v>
      </c>
      <c r="Q17" s="582">
        <f t="shared" si="0"/>
        <v>0</v>
      </c>
      <c r="R17" s="580" t="s">
        <v>129</v>
      </c>
      <c r="S17" s="1744"/>
    </row>
    <row r="18" spans="1:23" ht="28">
      <c r="A18" s="321"/>
      <c r="B18" s="1725"/>
      <c r="C18" s="1722"/>
      <c r="D18" s="1756"/>
      <c r="E18" s="1754" t="s">
        <v>430</v>
      </c>
      <c r="F18" s="1755"/>
      <c r="G18" s="1755"/>
      <c r="H18" s="1755"/>
      <c r="I18" s="579">
        <v>190000</v>
      </c>
      <c r="J18" s="580" t="s">
        <v>129</v>
      </c>
      <c r="K18" s="581">
        <f>SUMIFS('4.住戸情報入力'!Q:Q,'4.住戸情報入力'!P:P,E18,'4.住戸情報入力'!R:R,$G$4)+SUMIFS('4.住戸情報入力'!T:T,'4.住戸情報入力'!S:S,E18,'4.住戸情報入力'!U:U,$G$4)</f>
        <v>0</v>
      </c>
      <c r="L18" s="580" t="s">
        <v>189</v>
      </c>
      <c r="M18" s="848">
        <v>160000</v>
      </c>
      <c r="N18" s="849" t="s">
        <v>129</v>
      </c>
      <c r="O18" s="581">
        <f>SUMIFS('4.住戸情報入力'!W:W,'4.住戸情報入力'!V:V,E18,'4.住戸情報入力'!X:X,$G$4)+SUMIFS('4.住戸情報入力'!Z:Z,'4.住戸情報入力'!Y:Y,E18,'4.住戸情報入力'!AA:AA,$G$4)</f>
        <v>0</v>
      </c>
      <c r="P18" s="580" t="s">
        <v>189</v>
      </c>
      <c r="Q18" s="582">
        <f t="shared" si="0"/>
        <v>0</v>
      </c>
      <c r="R18" s="580" t="s">
        <v>129</v>
      </c>
      <c r="S18" s="1744"/>
    </row>
    <row r="19" spans="1:23" ht="28">
      <c r="A19" s="321"/>
      <c r="B19" s="1725"/>
      <c r="C19" s="1722"/>
      <c r="D19" s="1756"/>
      <c r="E19" s="1754" t="s">
        <v>431</v>
      </c>
      <c r="F19" s="1755"/>
      <c r="G19" s="1755"/>
      <c r="H19" s="1755"/>
      <c r="I19" s="579">
        <v>200000</v>
      </c>
      <c r="J19" s="580" t="s">
        <v>129</v>
      </c>
      <c r="K19" s="581">
        <f>SUMIFS('4.住戸情報入力'!Q:Q,'4.住戸情報入力'!P:P,E19,'4.住戸情報入力'!R:R,$G$4)+SUMIFS('4.住戸情報入力'!T:T,'4.住戸情報入力'!S:S,E19,'4.住戸情報入力'!U:U,$G$4)</f>
        <v>0</v>
      </c>
      <c r="L19" s="580" t="s">
        <v>189</v>
      </c>
      <c r="M19" s="848">
        <v>170000</v>
      </c>
      <c r="N19" s="849" t="s">
        <v>129</v>
      </c>
      <c r="O19" s="581">
        <f>SUMIFS('4.住戸情報入力'!W:W,'4.住戸情報入力'!V:V,E19,'4.住戸情報入力'!X:X,$G$4)+SUMIFS('4.住戸情報入力'!Z:Z,'4.住戸情報入力'!Y:Y,E19,'4.住戸情報入力'!AA:AA,$G$4)</f>
        <v>0</v>
      </c>
      <c r="P19" s="580" t="s">
        <v>189</v>
      </c>
      <c r="Q19" s="582">
        <f t="shared" si="0"/>
        <v>0</v>
      </c>
      <c r="R19" s="580" t="s">
        <v>129</v>
      </c>
      <c r="S19" s="1744"/>
    </row>
    <row r="20" spans="1:23" ht="28">
      <c r="A20" s="321"/>
      <c r="B20" s="1725"/>
      <c r="C20" s="1722"/>
      <c r="D20" s="1756"/>
      <c r="E20" s="1754" t="s">
        <v>432</v>
      </c>
      <c r="F20" s="1755"/>
      <c r="G20" s="1755"/>
      <c r="H20" s="1755"/>
      <c r="I20" s="579">
        <v>220000</v>
      </c>
      <c r="J20" s="580" t="s">
        <v>129</v>
      </c>
      <c r="K20" s="581">
        <f>SUMIFS('4.住戸情報入力'!Q:Q,'4.住戸情報入力'!P:P,E20,'4.住戸情報入力'!R:R,$G$4)+SUMIFS('4.住戸情報入力'!T:T,'4.住戸情報入力'!S:S,E20,'4.住戸情報入力'!U:U,$G$4)</f>
        <v>0</v>
      </c>
      <c r="L20" s="580" t="s">
        <v>189</v>
      </c>
      <c r="M20" s="848">
        <v>190000</v>
      </c>
      <c r="N20" s="849" t="s">
        <v>129</v>
      </c>
      <c r="O20" s="581">
        <f>SUMIFS('4.住戸情報入力'!W:W,'4.住戸情報入力'!V:V,E20,'4.住戸情報入力'!X:X,$G$4)+SUMIFS('4.住戸情報入力'!Z:Z,'4.住戸情報入力'!Y:Y,E20,'4.住戸情報入力'!AA:AA,$G$4)</f>
        <v>0</v>
      </c>
      <c r="P20" s="580" t="s">
        <v>189</v>
      </c>
      <c r="Q20" s="582">
        <f t="shared" si="0"/>
        <v>0</v>
      </c>
      <c r="R20" s="580" t="s">
        <v>129</v>
      </c>
      <c r="S20" s="1744"/>
    </row>
    <row r="21" spans="1:23" ht="28.5" thickBot="1">
      <c r="A21" s="321"/>
      <c r="B21" s="1725"/>
      <c r="C21" s="1722"/>
      <c r="D21" s="1757"/>
      <c r="E21" s="1793" t="s">
        <v>433</v>
      </c>
      <c r="F21" s="1769"/>
      <c r="G21" s="1769"/>
      <c r="H21" s="1769"/>
      <c r="I21" s="583">
        <v>240000</v>
      </c>
      <c r="J21" s="584" t="s">
        <v>129</v>
      </c>
      <c r="K21" s="585">
        <f>SUMIFS('4.住戸情報入力'!Q:Q,'4.住戸情報入力'!P:P,E21,'4.住戸情報入力'!R:R,$G$4)+SUMIFS('4.住戸情報入力'!T:T,'4.住戸情報入力'!S:S,E21,'4.住戸情報入力'!U:U,$G$4)</f>
        <v>0</v>
      </c>
      <c r="L21" s="584" t="s">
        <v>189</v>
      </c>
      <c r="M21" s="850">
        <v>200000</v>
      </c>
      <c r="N21" s="851" t="s">
        <v>129</v>
      </c>
      <c r="O21" s="585">
        <f>SUMIFS('4.住戸情報入力'!W:W,'4.住戸情報入力'!V:V,E21,'4.住戸情報入力'!X:X,$G$4)+SUMIFS('4.住戸情報入力'!Z:Z,'4.住戸情報入力'!Y:Y,E21,'4.住戸情報入力'!AA:AA,$G$4)</f>
        <v>0</v>
      </c>
      <c r="P21" s="584" t="s">
        <v>189</v>
      </c>
      <c r="Q21" s="586">
        <f>I21*K21+M21*O21</f>
        <v>0</v>
      </c>
      <c r="R21" s="584" t="s">
        <v>129</v>
      </c>
      <c r="S21" s="1745"/>
    </row>
    <row r="22" spans="1:23" s="250" customFormat="1" ht="28.5" thickTop="1">
      <c r="A22" s="321"/>
      <c r="B22" s="1725"/>
      <c r="C22" s="1722"/>
      <c r="D22" s="1733" t="s">
        <v>325</v>
      </c>
      <c r="E22" s="1734"/>
      <c r="F22" s="1734"/>
      <c r="G22" s="1734"/>
      <c r="H22" s="1734"/>
      <c r="I22" s="1734"/>
      <c r="J22" s="1734"/>
      <c r="K22" s="1734"/>
      <c r="L22" s="1734"/>
      <c r="M22" s="1734"/>
      <c r="N22" s="1734"/>
      <c r="O22" s="1734"/>
      <c r="P22" s="568" t="s">
        <v>316</v>
      </c>
      <c r="Q22" s="569">
        <f>SUM(Q14:Q21)</f>
        <v>0</v>
      </c>
      <c r="R22" s="570" t="s">
        <v>129</v>
      </c>
      <c r="S22" s="587"/>
      <c r="U22" s="5"/>
      <c r="V22" s="5"/>
      <c r="W22" s="5"/>
    </row>
    <row r="23" spans="1:23" s="256" customFormat="1" ht="27.75" customHeight="1">
      <c r="A23" s="322"/>
      <c r="B23" s="1725"/>
      <c r="C23" s="1722"/>
      <c r="D23" s="1746" t="s">
        <v>460</v>
      </c>
      <c r="E23" s="1727" t="s">
        <v>597</v>
      </c>
      <c r="F23" s="1728"/>
      <c r="G23" s="1728"/>
      <c r="H23" s="1728"/>
      <c r="I23" s="1728"/>
      <c r="J23" s="1728"/>
      <c r="K23" s="1728"/>
      <c r="L23" s="1729"/>
      <c r="M23" s="575">
        <v>340000</v>
      </c>
      <c r="N23" s="588" t="s">
        <v>129</v>
      </c>
      <c r="O23" s="589">
        <f>COUNTIFS('4.住戸情報入力'!AB:AB,E23,'4.住戸情報入力'!AC:AC,$G$4)</f>
        <v>0</v>
      </c>
      <c r="P23" s="590" t="s">
        <v>189</v>
      </c>
      <c r="Q23" s="591">
        <f>M23*O23</f>
        <v>0</v>
      </c>
      <c r="R23" s="590" t="s">
        <v>129</v>
      </c>
      <c r="S23" s="1743" t="s">
        <v>1004</v>
      </c>
      <c r="U23" s="311"/>
      <c r="V23" s="311"/>
      <c r="W23" s="311"/>
    </row>
    <row r="24" spans="1:23" s="256" customFormat="1" ht="27.75" customHeight="1">
      <c r="A24" s="322"/>
      <c r="B24" s="1725"/>
      <c r="C24" s="1722"/>
      <c r="D24" s="1747"/>
      <c r="E24" s="1782" t="s">
        <v>598</v>
      </c>
      <c r="F24" s="1783"/>
      <c r="G24" s="1783"/>
      <c r="H24" s="1783"/>
      <c r="I24" s="1783"/>
      <c r="J24" s="1783"/>
      <c r="K24" s="1783"/>
      <c r="L24" s="1784"/>
      <c r="M24" s="579">
        <v>430000</v>
      </c>
      <c r="N24" s="590" t="s">
        <v>129</v>
      </c>
      <c r="O24" s="592">
        <f>COUNTIFS('4.住戸情報入力'!AB:AB,E24,'4.住戸情報入力'!AC:AC,$G$4)</f>
        <v>0</v>
      </c>
      <c r="P24" s="590" t="s">
        <v>189</v>
      </c>
      <c r="Q24" s="591">
        <f t="shared" ref="Q24:Q26" si="1">M24*O24</f>
        <v>0</v>
      </c>
      <c r="R24" s="590" t="s">
        <v>129</v>
      </c>
      <c r="S24" s="1744"/>
      <c r="U24" s="311"/>
      <c r="V24" s="311"/>
      <c r="W24" s="311"/>
    </row>
    <row r="25" spans="1:23" s="256" customFormat="1" ht="27.75" customHeight="1">
      <c r="A25" s="322"/>
      <c r="B25" s="1725"/>
      <c r="C25" s="1722"/>
      <c r="D25" s="1747"/>
      <c r="E25" s="1782" t="s">
        <v>599</v>
      </c>
      <c r="F25" s="1783"/>
      <c r="G25" s="1783"/>
      <c r="H25" s="1783"/>
      <c r="I25" s="1783"/>
      <c r="J25" s="1783"/>
      <c r="K25" s="1783"/>
      <c r="L25" s="1784"/>
      <c r="M25" s="579">
        <v>480000</v>
      </c>
      <c r="N25" s="590" t="s">
        <v>129</v>
      </c>
      <c r="O25" s="581">
        <f>COUNTIFS('4.住戸情報入力'!AB:AB,E25,'4.住戸情報入力'!AC:AC,$G$4)</f>
        <v>0</v>
      </c>
      <c r="P25" s="590" t="s">
        <v>189</v>
      </c>
      <c r="Q25" s="591">
        <f t="shared" si="1"/>
        <v>0</v>
      </c>
      <c r="R25" s="590" t="s">
        <v>129</v>
      </c>
      <c r="S25" s="1744"/>
      <c r="U25" s="311"/>
      <c r="V25" s="311"/>
      <c r="W25" s="311"/>
    </row>
    <row r="26" spans="1:23" s="256" customFormat="1" ht="27.75" customHeight="1" thickBot="1">
      <c r="A26" s="322"/>
      <c r="B26" s="1725"/>
      <c r="C26" s="1722"/>
      <c r="D26" s="1747"/>
      <c r="E26" s="1785" t="s">
        <v>434</v>
      </c>
      <c r="F26" s="1786"/>
      <c r="G26" s="1786"/>
      <c r="H26" s="1786"/>
      <c r="I26" s="1786"/>
      <c r="J26" s="1786"/>
      <c r="K26" s="1786"/>
      <c r="L26" s="1787"/>
      <c r="M26" s="593">
        <v>670000</v>
      </c>
      <c r="N26" s="596" t="s">
        <v>129</v>
      </c>
      <c r="O26" s="585">
        <f>COUNTIFS('4.住戸情報入力'!AB:AB,E26,'4.住戸情報入力'!AC:AC,$G$4)</f>
        <v>0</v>
      </c>
      <c r="P26" s="596" t="s">
        <v>189</v>
      </c>
      <c r="Q26" s="597">
        <f t="shared" si="1"/>
        <v>0</v>
      </c>
      <c r="R26" s="596" t="s">
        <v>129</v>
      </c>
      <c r="S26" s="1745"/>
      <c r="U26" s="311"/>
      <c r="V26" s="311"/>
      <c r="W26" s="311"/>
    </row>
    <row r="27" spans="1:23" s="256" customFormat="1" ht="27.75" customHeight="1" thickTop="1">
      <c r="A27" s="322"/>
      <c r="B27" s="1725"/>
      <c r="C27" s="1722"/>
      <c r="D27" s="1766" t="s">
        <v>325</v>
      </c>
      <c r="E27" s="1767"/>
      <c r="F27" s="1767"/>
      <c r="G27" s="1767"/>
      <c r="H27" s="1767"/>
      <c r="I27" s="1767"/>
      <c r="J27" s="1767"/>
      <c r="K27" s="1767"/>
      <c r="L27" s="598" t="s">
        <v>317</v>
      </c>
      <c r="M27" s="800"/>
      <c r="N27" s="764"/>
      <c r="O27" s="764"/>
      <c r="P27" s="598" t="s">
        <v>317</v>
      </c>
      <c r="Q27" s="599">
        <f>SUM(Q23:Q26)</f>
        <v>0</v>
      </c>
      <c r="R27" s="600" t="s">
        <v>129</v>
      </c>
      <c r="S27" s="601"/>
      <c r="U27" s="311"/>
      <c r="V27" s="311"/>
      <c r="W27" s="311"/>
    </row>
    <row r="28" spans="1:23" s="250" customFormat="1" ht="28.5" customHeight="1">
      <c r="A28" s="321"/>
      <c r="B28" s="1725"/>
      <c r="C28" s="1722"/>
      <c r="D28" s="1756" t="s">
        <v>190</v>
      </c>
      <c r="E28" s="1794" t="s">
        <v>554</v>
      </c>
      <c r="F28" s="1795"/>
      <c r="G28" s="1795"/>
      <c r="H28" s="1795"/>
      <c r="I28" s="1795"/>
      <c r="J28" s="1795"/>
      <c r="K28" s="1795"/>
      <c r="L28" s="1801"/>
      <c r="M28" s="602">
        <v>100000</v>
      </c>
      <c r="N28" s="561" t="s">
        <v>129</v>
      </c>
      <c r="O28" s="603">
        <f>COUNTIFS('4.住戸情報入力'!AD:AD,E28,'4.住戸情報入力'!AE:AE,$G$4)+COUNTIFS('4.住戸情報入力'!AF:AF,E28,'4.住戸情報入力'!AG:AG,$G$4)</f>
        <v>0</v>
      </c>
      <c r="P28" s="561" t="s">
        <v>189</v>
      </c>
      <c r="Q28" s="562">
        <f>M28*O28</f>
        <v>0</v>
      </c>
      <c r="R28" s="561" t="s">
        <v>129</v>
      </c>
      <c r="S28" s="1743" t="s">
        <v>1004</v>
      </c>
      <c r="U28" s="5"/>
      <c r="V28" s="5"/>
      <c r="W28" s="5"/>
    </row>
    <row r="29" spans="1:23" s="256" customFormat="1" ht="27.75" customHeight="1">
      <c r="A29" s="322"/>
      <c r="B29" s="1725"/>
      <c r="C29" s="1722"/>
      <c r="D29" s="1756"/>
      <c r="E29" s="1794" t="s">
        <v>1030</v>
      </c>
      <c r="F29" s="1795"/>
      <c r="G29" s="1795"/>
      <c r="H29" s="1795"/>
      <c r="I29" s="1795"/>
      <c r="J29" s="1795"/>
      <c r="K29" s="1795"/>
      <c r="L29" s="1801"/>
      <c r="M29" s="604">
        <v>380000</v>
      </c>
      <c r="N29" s="600" t="s">
        <v>129</v>
      </c>
      <c r="O29" s="603">
        <f>COUNTIFS('4.住戸情報入力'!AD:AD,E29,'4.住戸情報入力'!AE:AE,$G$4)+COUNTIFS('4.住戸情報入力'!AF:AF,E29,'4.住戸情報入力'!AG:AG,$G$4)</f>
        <v>0</v>
      </c>
      <c r="P29" s="600" t="s">
        <v>189</v>
      </c>
      <c r="Q29" s="599">
        <f>M29*O29</f>
        <v>0</v>
      </c>
      <c r="R29" s="600" t="s">
        <v>129</v>
      </c>
      <c r="S29" s="1744"/>
      <c r="U29" s="311"/>
      <c r="V29" s="311"/>
      <c r="W29" s="311"/>
    </row>
    <row r="30" spans="1:23" s="256" customFormat="1" ht="27.75" customHeight="1">
      <c r="A30" s="322"/>
      <c r="B30" s="1725"/>
      <c r="C30" s="1722"/>
      <c r="D30" s="1756"/>
      <c r="E30" s="1808" t="s">
        <v>555</v>
      </c>
      <c r="F30" s="1809"/>
      <c r="G30" s="767"/>
      <c r="H30" s="767"/>
      <c r="I30" s="1802" t="s">
        <v>695</v>
      </c>
      <c r="J30" s="1803"/>
      <c r="K30" s="1803"/>
      <c r="L30" s="1804"/>
      <c r="M30" s="1805" t="s">
        <v>696</v>
      </c>
      <c r="N30" s="1806"/>
      <c r="O30" s="1806"/>
      <c r="P30" s="1807"/>
      <c r="Q30" s="799"/>
      <c r="R30" s="769"/>
      <c r="S30" s="1744"/>
      <c r="U30" s="754"/>
      <c r="V30" s="754"/>
      <c r="W30" s="754"/>
    </row>
    <row r="31" spans="1:23" s="250" customFormat="1" ht="28" customHeight="1">
      <c r="A31" s="321"/>
      <c r="B31" s="1725"/>
      <c r="C31" s="1722"/>
      <c r="D31" s="1756"/>
      <c r="E31" s="1810"/>
      <c r="F31" s="1811"/>
      <c r="G31" s="1754" t="s">
        <v>435</v>
      </c>
      <c r="H31" s="1768"/>
      <c r="I31" s="575">
        <v>460000</v>
      </c>
      <c r="J31" s="576" t="s">
        <v>129</v>
      </c>
      <c r="K31" s="581">
        <f>COUNTIFS('4.住戸情報入力'!AD:AD,"エアコン*"&amp;G31,'4.住戸情報入力'!AE:AE,$G$4)</f>
        <v>0</v>
      </c>
      <c r="L31" s="576" t="s">
        <v>189</v>
      </c>
      <c r="M31" s="846">
        <v>430000</v>
      </c>
      <c r="N31" s="576" t="s">
        <v>129</v>
      </c>
      <c r="O31" s="577">
        <f>COUNTIFS('4.住戸情報入力'!AF:AF,"エアコン*"&amp;G31,'4.住戸情報入力'!AG:AG,$G$4)</f>
        <v>0</v>
      </c>
      <c r="P31" s="576" t="s">
        <v>189</v>
      </c>
      <c r="Q31" s="578">
        <f>I31*K31+M31*O31</f>
        <v>0</v>
      </c>
      <c r="R31" s="580" t="s">
        <v>129</v>
      </c>
      <c r="S31" s="1744"/>
      <c r="U31" s="5"/>
      <c r="V31" s="5"/>
      <c r="W31" s="5"/>
    </row>
    <row r="32" spans="1:23" s="250" customFormat="1" ht="28.5" thickBot="1">
      <c r="A32" s="321"/>
      <c r="B32" s="1725"/>
      <c r="C32" s="1722"/>
      <c r="D32" s="1757"/>
      <c r="E32" s="1812"/>
      <c r="F32" s="1813"/>
      <c r="G32" s="1769" t="s">
        <v>434</v>
      </c>
      <c r="H32" s="1769"/>
      <c r="I32" s="583">
        <v>530000</v>
      </c>
      <c r="J32" s="584" t="s">
        <v>129</v>
      </c>
      <c r="K32" s="585">
        <f>COUNTIFS('4.住戸情報入力'!AD:AD,"エアコン*"&amp;G32,'4.住戸情報入力'!AE:AE,$G$4)</f>
        <v>0</v>
      </c>
      <c r="L32" s="584" t="s">
        <v>189</v>
      </c>
      <c r="M32" s="850">
        <v>500000</v>
      </c>
      <c r="N32" s="584" t="s">
        <v>129</v>
      </c>
      <c r="O32" s="585">
        <f>COUNTIFS('4.住戸情報入力'!AF:AF,"エアコン*"&amp;G32,'4.住戸情報入力'!AG:AG,$G$4)</f>
        <v>0</v>
      </c>
      <c r="P32" s="584" t="s">
        <v>189</v>
      </c>
      <c r="Q32" s="586">
        <f>I32*K32+M32*O32</f>
        <v>0</v>
      </c>
      <c r="R32" s="584" t="s">
        <v>129</v>
      </c>
      <c r="S32" s="1745"/>
      <c r="U32" s="5"/>
      <c r="V32" s="5"/>
      <c r="W32" s="5"/>
    </row>
    <row r="33" spans="1:23" s="250" customFormat="1" ht="29" thickTop="1" thickBot="1">
      <c r="A33" s="321"/>
      <c r="B33" s="1725"/>
      <c r="C33" s="1722"/>
      <c r="D33" s="1814" t="s">
        <v>325</v>
      </c>
      <c r="E33" s="1815"/>
      <c r="F33" s="1815"/>
      <c r="G33" s="1815"/>
      <c r="H33" s="1815"/>
      <c r="I33" s="1815"/>
      <c r="J33" s="1815"/>
      <c r="K33" s="1815"/>
      <c r="L33" s="1815"/>
      <c r="M33" s="1815"/>
      <c r="N33" s="1815"/>
      <c r="O33" s="1815"/>
      <c r="P33" s="607" t="s">
        <v>318</v>
      </c>
      <c r="Q33" s="608">
        <f>SUM(Q28:Q32)</f>
        <v>0</v>
      </c>
      <c r="R33" s="609" t="s">
        <v>129</v>
      </c>
      <c r="S33" s="610"/>
      <c r="U33" s="391"/>
      <c r="V33" s="5"/>
      <c r="W33" s="5"/>
    </row>
    <row r="34" spans="1:23" s="256" customFormat="1" ht="27.75" customHeight="1" thickTop="1" thickBot="1">
      <c r="A34" s="322"/>
      <c r="B34" s="1725"/>
      <c r="C34" s="1722"/>
      <c r="D34" s="1816" t="s">
        <v>552</v>
      </c>
      <c r="E34" s="1817"/>
      <c r="F34" s="1817"/>
      <c r="G34" s="1817"/>
      <c r="H34" s="1817"/>
      <c r="I34" s="1817"/>
      <c r="J34" s="1817"/>
      <c r="K34" s="1817"/>
      <c r="L34" s="1817"/>
      <c r="M34" s="1817"/>
      <c r="N34" s="1818"/>
      <c r="O34" s="611" t="s">
        <v>489</v>
      </c>
      <c r="P34" s="612" t="s">
        <v>490</v>
      </c>
      <c r="Q34" s="613">
        <f>65000*SUMIFS('4.住戸情報入力'!AS:AS,'4.住戸情報入力'!AR:AR,"2.6ｋＷ未満",'4.住戸情報入力'!AT:AT,$G$4)+80000*SUMIFS('4.住戸情報入力'!AS:AS,'4.住戸情報入力'!AR:AR,"2.6ｋＷ以上",'4.住戸情報入力'!AT:AT,$G$4)</f>
        <v>0</v>
      </c>
      <c r="R34" s="614" t="s">
        <v>129</v>
      </c>
      <c r="S34" s="574" t="s">
        <v>1004</v>
      </c>
      <c r="U34" s="311"/>
      <c r="V34" s="311"/>
      <c r="W34" s="311"/>
    </row>
    <row r="35" spans="1:23" s="256" customFormat="1" ht="27.75" customHeight="1" thickTop="1" thickBot="1">
      <c r="A35" s="322"/>
      <c r="B35" s="1725"/>
      <c r="C35" s="1722"/>
      <c r="D35" s="1816" t="s">
        <v>553</v>
      </c>
      <c r="E35" s="1817"/>
      <c r="F35" s="1817"/>
      <c r="G35" s="1817"/>
      <c r="H35" s="1817"/>
      <c r="I35" s="1817"/>
      <c r="J35" s="1817"/>
      <c r="K35" s="1817"/>
      <c r="L35" s="1817"/>
      <c r="M35" s="1817"/>
      <c r="N35" s="1818"/>
      <c r="O35" s="615" t="s">
        <v>489</v>
      </c>
      <c r="P35" s="616" t="s">
        <v>550</v>
      </c>
      <c r="Q35" s="617">
        <f>SUMIFS('4.住戸情報入力'!AV:AV,'4.住戸情報入力'!AW:AW,$G$4)</f>
        <v>0</v>
      </c>
      <c r="R35" s="618" t="s">
        <v>129</v>
      </c>
      <c r="S35" s="574" t="s">
        <v>1004</v>
      </c>
      <c r="U35" s="368"/>
      <c r="V35" s="368"/>
      <c r="W35" s="368"/>
    </row>
    <row r="36" spans="1:23" s="256" customFormat="1" ht="27.75" customHeight="1" thickTop="1">
      <c r="A36" s="322"/>
      <c r="B36" s="1725"/>
      <c r="C36" s="1722"/>
      <c r="D36" s="1827" t="s">
        <v>191</v>
      </c>
      <c r="E36" s="1773" t="s">
        <v>648</v>
      </c>
      <c r="F36" s="1774"/>
      <c r="G36" s="1774"/>
      <c r="H36" s="1774"/>
      <c r="I36" s="789"/>
      <c r="J36" s="794"/>
      <c r="K36" s="791"/>
      <c r="L36" s="798"/>
      <c r="M36" s="789">
        <v>300000</v>
      </c>
      <c r="N36" s="588" t="s">
        <v>129</v>
      </c>
      <c r="O36" s="577">
        <f>COUNTIFS('4.住戸情報入力'!AJ:AJ,E36,'4.住戸情報入力'!AK:AK,$G$4)</f>
        <v>0</v>
      </c>
      <c r="P36" s="588" t="s">
        <v>189</v>
      </c>
      <c r="Q36" s="619">
        <f>M36*O36</f>
        <v>0</v>
      </c>
      <c r="R36" s="588" t="s">
        <v>129</v>
      </c>
      <c r="S36" s="1772" t="s">
        <v>1004</v>
      </c>
      <c r="U36" s="311"/>
    </row>
    <row r="37" spans="1:23" s="256" customFormat="1" ht="27.75" customHeight="1">
      <c r="A37" s="322"/>
      <c r="B37" s="1725"/>
      <c r="C37" s="1722"/>
      <c r="D37" s="1722"/>
      <c r="E37" s="1775" t="s">
        <v>649</v>
      </c>
      <c r="F37" s="1776"/>
      <c r="G37" s="1776"/>
      <c r="H37" s="790" t="s">
        <v>461</v>
      </c>
      <c r="I37" s="787"/>
      <c r="J37" s="795"/>
      <c r="K37" s="791"/>
      <c r="L37" s="590"/>
      <c r="M37" s="787">
        <v>140000</v>
      </c>
      <c r="N37" s="590" t="s">
        <v>129</v>
      </c>
      <c r="O37" s="577">
        <f>COUNTIFS('4.住戸情報入力'!AJ:AJ,"ガス潜熱回収型給湯機（エコジョーズ等）20号以下",'4.住戸情報入力'!AK:AK,$G$4)</f>
        <v>0</v>
      </c>
      <c r="P37" s="590" t="s">
        <v>189</v>
      </c>
      <c r="Q37" s="591">
        <f t="shared" ref="Q37:Q42" si="2">M37*O37</f>
        <v>0</v>
      </c>
      <c r="R37" s="590" t="s">
        <v>129</v>
      </c>
      <c r="S37" s="1772"/>
      <c r="U37" s="392"/>
    </row>
    <row r="38" spans="1:23" s="256" customFormat="1" ht="27.75" customHeight="1">
      <c r="A38" s="322"/>
      <c r="B38" s="1725"/>
      <c r="C38" s="1722"/>
      <c r="D38" s="1722"/>
      <c r="E38" s="1773"/>
      <c r="F38" s="1774"/>
      <c r="G38" s="1774"/>
      <c r="H38" s="790" t="s">
        <v>462</v>
      </c>
      <c r="I38" s="787"/>
      <c r="J38" s="795"/>
      <c r="K38" s="791"/>
      <c r="L38" s="590"/>
      <c r="M38" s="787">
        <v>160000</v>
      </c>
      <c r="N38" s="590" t="s">
        <v>129</v>
      </c>
      <c r="O38" s="577">
        <f>COUNTIFS('4.住戸情報入力'!AJ:AJ,"ガス潜熱回収型給湯機（エコジョーズ等）24号",'4.住戸情報入力'!AK:AK,$G$4)</f>
        <v>0</v>
      </c>
      <c r="P38" s="590" t="s">
        <v>189</v>
      </c>
      <c r="Q38" s="591">
        <f t="shared" si="2"/>
        <v>0</v>
      </c>
      <c r="R38" s="590" t="s">
        <v>129</v>
      </c>
      <c r="S38" s="1772"/>
      <c r="U38" s="311"/>
      <c r="V38" s="311"/>
      <c r="W38" s="311"/>
    </row>
    <row r="39" spans="1:23" s="250" customFormat="1" ht="28">
      <c r="A39" s="321"/>
      <c r="B39" s="1725"/>
      <c r="C39" s="1722"/>
      <c r="D39" s="1722"/>
      <c r="E39" s="1754" t="s">
        <v>192</v>
      </c>
      <c r="F39" s="1755"/>
      <c r="G39" s="1755"/>
      <c r="H39" s="1755"/>
      <c r="I39" s="787"/>
      <c r="J39" s="796"/>
      <c r="K39" s="792"/>
      <c r="L39" s="580"/>
      <c r="M39" s="787">
        <v>400000</v>
      </c>
      <c r="N39" s="580" t="s">
        <v>129</v>
      </c>
      <c r="O39" s="581">
        <f>COUNTIFS('4.住戸情報入力'!AJ:AJ,E39,'4.住戸情報入力'!AK:AK,$G$4)</f>
        <v>0</v>
      </c>
      <c r="P39" s="580" t="s">
        <v>189</v>
      </c>
      <c r="Q39" s="582">
        <f t="shared" si="2"/>
        <v>0</v>
      </c>
      <c r="R39" s="580" t="s">
        <v>129</v>
      </c>
      <c r="S39" s="1772"/>
      <c r="U39" s="5"/>
      <c r="V39" s="5"/>
      <c r="W39" s="5"/>
    </row>
    <row r="40" spans="1:23" s="250" customFormat="1" ht="28">
      <c r="A40" s="321"/>
      <c r="B40" s="1725"/>
      <c r="C40" s="1722"/>
      <c r="D40" s="1722"/>
      <c r="E40" s="1754" t="s">
        <v>592</v>
      </c>
      <c r="F40" s="1755"/>
      <c r="G40" s="1755"/>
      <c r="H40" s="1755"/>
      <c r="I40" s="787"/>
      <c r="J40" s="796"/>
      <c r="K40" s="792"/>
      <c r="L40" s="580"/>
      <c r="M40" s="787">
        <v>1000000</v>
      </c>
      <c r="N40" s="580" t="s">
        <v>129</v>
      </c>
      <c r="O40" s="581">
        <f>COUNTIFS('4.住戸情報入力'!AJ:AJ,E40,'4.住戸情報入力'!AK:AK,$G$4)</f>
        <v>0</v>
      </c>
      <c r="P40" s="580" t="s">
        <v>189</v>
      </c>
      <c r="Q40" s="582">
        <f t="shared" si="2"/>
        <v>0</v>
      </c>
      <c r="R40" s="580" t="s">
        <v>129</v>
      </c>
      <c r="S40" s="1772"/>
      <c r="U40" s="5"/>
      <c r="V40" s="5"/>
      <c r="W40" s="5"/>
    </row>
    <row r="41" spans="1:23" s="250" customFormat="1" ht="28">
      <c r="A41" s="321"/>
      <c r="B41" s="1725"/>
      <c r="C41" s="1722"/>
      <c r="D41" s="1722"/>
      <c r="E41" s="1754" t="s">
        <v>593</v>
      </c>
      <c r="F41" s="1755"/>
      <c r="G41" s="1755"/>
      <c r="H41" s="1755"/>
      <c r="I41" s="787"/>
      <c r="J41" s="796"/>
      <c r="K41" s="792"/>
      <c r="L41" s="580"/>
      <c r="M41" s="787">
        <v>1230000</v>
      </c>
      <c r="N41" s="580" t="s">
        <v>129</v>
      </c>
      <c r="O41" s="581">
        <f>COUNTIFS('4.住戸情報入力'!AJ:AJ,E41,'4.住戸情報入力'!AK:AK,$G$4)</f>
        <v>0</v>
      </c>
      <c r="P41" s="580" t="s">
        <v>189</v>
      </c>
      <c r="Q41" s="582">
        <f t="shared" si="2"/>
        <v>0</v>
      </c>
      <c r="R41" s="580" t="s">
        <v>129</v>
      </c>
      <c r="S41" s="1772"/>
      <c r="U41" s="5"/>
      <c r="V41" s="5"/>
      <c r="W41" s="5"/>
    </row>
    <row r="42" spans="1:23" s="250" customFormat="1" ht="28">
      <c r="A42" s="321"/>
      <c r="B42" s="1725"/>
      <c r="C42" s="1722"/>
      <c r="D42" s="1828"/>
      <c r="E42" s="1770" t="s">
        <v>594</v>
      </c>
      <c r="F42" s="1771"/>
      <c r="G42" s="1771"/>
      <c r="H42" s="1771"/>
      <c r="I42" s="788"/>
      <c r="J42" s="797"/>
      <c r="K42" s="793"/>
      <c r="L42" s="620"/>
      <c r="M42" s="788">
        <v>990000</v>
      </c>
      <c r="N42" s="620" t="s">
        <v>129</v>
      </c>
      <c r="O42" s="621">
        <f>COUNTIFS('4.住戸情報入力'!AJ:AJ,E42,'4.住戸情報入力'!AK:AK,$G$4)</f>
        <v>0</v>
      </c>
      <c r="P42" s="620" t="s">
        <v>189</v>
      </c>
      <c r="Q42" s="622">
        <f t="shared" si="2"/>
        <v>0</v>
      </c>
      <c r="R42" s="620" t="s">
        <v>129</v>
      </c>
      <c r="S42" s="1772"/>
      <c r="U42" s="5"/>
      <c r="V42" s="5"/>
      <c r="W42" s="5"/>
    </row>
    <row r="43" spans="1:23" s="256" customFormat="1" ht="27.75" customHeight="1">
      <c r="A43" s="322"/>
      <c r="B43" s="1725"/>
      <c r="C43" s="1722"/>
      <c r="D43" s="1825" t="s">
        <v>325</v>
      </c>
      <c r="E43" s="1826"/>
      <c r="F43" s="1826"/>
      <c r="G43" s="1826"/>
      <c r="H43" s="1826"/>
      <c r="I43" s="1826"/>
      <c r="J43" s="1826"/>
      <c r="K43" s="1826"/>
      <c r="L43" s="1826"/>
      <c r="M43" s="1826"/>
      <c r="N43" s="1826"/>
      <c r="O43" s="1826"/>
      <c r="P43" s="598" t="s">
        <v>324</v>
      </c>
      <c r="Q43" s="599">
        <f>SUM(Q36:Q42)</f>
        <v>0</v>
      </c>
      <c r="R43" s="600" t="s">
        <v>129</v>
      </c>
      <c r="S43" s="623"/>
      <c r="U43" s="312"/>
      <c r="V43" s="312"/>
      <c r="W43" s="312"/>
    </row>
    <row r="44" spans="1:23" s="256" customFormat="1" ht="27.75" customHeight="1">
      <c r="A44" s="322"/>
      <c r="B44" s="1725"/>
      <c r="C44" s="1722"/>
      <c r="D44" s="1819" t="s">
        <v>657</v>
      </c>
      <c r="E44" s="1820"/>
      <c r="F44" s="1820"/>
      <c r="G44" s="1820"/>
      <c r="H44" s="1820"/>
      <c r="I44" s="1820"/>
      <c r="J44" s="1820"/>
      <c r="K44" s="1820"/>
      <c r="L44" s="1820"/>
      <c r="M44" s="1820"/>
      <c r="N44" s="1820"/>
      <c r="O44" s="1820"/>
      <c r="P44" s="1821"/>
      <c r="Q44" s="624">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625" t="s">
        <v>129</v>
      </c>
      <c r="S44" s="1777" t="s">
        <v>1004</v>
      </c>
      <c r="U44" s="312"/>
      <c r="V44" s="312"/>
      <c r="W44" s="312"/>
    </row>
    <row r="45" spans="1:23" s="256" customFormat="1" ht="28">
      <c r="A45" s="322"/>
      <c r="B45" s="1725"/>
      <c r="C45" s="1722"/>
      <c r="D45" s="1819" t="s">
        <v>658</v>
      </c>
      <c r="E45" s="1820"/>
      <c r="F45" s="1820"/>
      <c r="G45" s="1820"/>
      <c r="H45" s="1820"/>
      <c r="I45" s="1820"/>
      <c r="J45" s="1820"/>
      <c r="K45" s="1820"/>
      <c r="L45" s="1821"/>
      <c r="M45" s="579">
        <v>8000</v>
      </c>
      <c r="N45" s="590" t="s">
        <v>129</v>
      </c>
      <c r="O45" s="577">
        <f>SUMIFS('4.住戸情報入力'!AL:AL,'4.住戸情報入力'!AM:AM,$G$4)</f>
        <v>0</v>
      </c>
      <c r="P45" s="590" t="s">
        <v>189</v>
      </c>
      <c r="Q45" s="624">
        <f>M45*O45</f>
        <v>0</v>
      </c>
      <c r="R45" s="626" t="s">
        <v>129</v>
      </c>
      <c r="S45" s="1778"/>
      <c r="U45" s="312"/>
      <c r="V45" s="312"/>
      <c r="W45" s="312"/>
    </row>
    <row r="46" spans="1:23" s="256" customFormat="1" ht="27.75" customHeight="1">
      <c r="A46" s="322"/>
      <c r="B46" s="1725"/>
      <c r="C46" s="1722"/>
      <c r="D46" s="1727" t="s">
        <v>1031</v>
      </c>
      <c r="E46" s="1728"/>
      <c r="F46" s="1728"/>
      <c r="G46" s="1728"/>
      <c r="H46" s="1728"/>
      <c r="I46" s="1728"/>
      <c r="J46" s="1728"/>
      <c r="K46" s="1728"/>
      <c r="L46" s="1729"/>
      <c r="M46" s="605">
        <v>100000</v>
      </c>
      <c r="N46" s="625" t="s">
        <v>129</v>
      </c>
      <c r="O46" s="606">
        <f>COUNTIFS('4.住戸情報入力'!AN:AN,"有り",'4.住戸情報入力'!AO:AO,$G$4)</f>
        <v>0</v>
      </c>
      <c r="P46" s="625" t="s">
        <v>189</v>
      </c>
      <c r="Q46" s="627">
        <f>M46*O46</f>
        <v>0</v>
      </c>
      <c r="R46" s="625" t="s">
        <v>129</v>
      </c>
      <c r="S46" s="1778"/>
      <c r="U46" s="312"/>
      <c r="V46" s="312"/>
      <c r="W46" s="312"/>
    </row>
    <row r="47" spans="1:23" s="256" customFormat="1" ht="27.75" customHeight="1">
      <c r="A47" s="322"/>
      <c r="B47" s="1725"/>
      <c r="C47" s="1722"/>
      <c r="D47" s="1730" t="s">
        <v>1032</v>
      </c>
      <c r="E47" s="1731"/>
      <c r="F47" s="1731"/>
      <c r="G47" s="1731"/>
      <c r="H47" s="1731"/>
      <c r="I47" s="1731"/>
      <c r="J47" s="1731"/>
      <c r="K47" s="1731"/>
      <c r="L47" s="1732"/>
      <c r="M47" s="628">
        <v>115000</v>
      </c>
      <c r="N47" s="600" t="s">
        <v>129</v>
      </c>
      <c r="O47" s="577">
        <f>COUNTIFS('4.住戸情報入力'!AN:AN,"有り（ガス計測含む）",'4.住戸情報入力'!AO:AO,$G$4)</f>
        <v>0</v>
      </c>
      <c r="P47" s="600" t="s">
        <v>189</v>
      </c>
      <c r="Q47" s="599">
        <f>M47*O47</f>
        <v>0</v>
      </c>
      <c r="R47" s="600" t="s">
        <v>129</v>
      </c>
      <c r="S47" s="1779"/>
      <c r="U47" s="312"/>
      <c r="V47" s="312"/>
      <c r="W47" s="312"/>
    </row>
    <row r="48" spans="1:23" s="256" customFormat="1" ht="27.75" customHeight="1" thickBot="1">
      <c r="A48" s="322"/>
      <c r="B48" s="1725"/>
      <c r="C48" s="1722"/>
      <c r="D48" s="1716" t="s">
        <v>307</v>
      </c>
      <c r="E48" s="1717"/>
      <c r="F48" s="1717"/>
      <c r="G48" s="1717"/>
      <c r="H48" s="1717"/>
      <c r="I48" s="1717"/>
      <c r="J48" s="1717"/>
      <c r="K48" s="1717"/>
      <c r="L48" s="1718"/>
      <c r="M48" s="1822"/>
      <c r="N48" s="1823"/>
      <c r="O48" s="1823"/>
      <c r="P48" s="1824"/>
      <c r="Q48" s="629">
        <f>SUMIFS('4.住戸情報入力'!AP:AP,'4.住戸情報入力'!AQ:AQ,$G$4)</f>
        <v>0</v>
      </c>
      <c r="R48" s="630" t="s">
        <v>129</v>
      </c>
      <c r="S48" s="631"/>
      <c r="U48" s="312"/>
      <c r="V48" s="312"/>
      <c r="W48" s="312"/>
    </row>
    <row r="49" spans="1:23" s="256" customFormat="1" ht="27.75" customHeight="1" thickTop="1" thickBot="1">
      <c r="A49" s="322"/>
      <c r="B49" s="1725"/>
      <c r="C49" s="1723"/>
      <c r="D49" s="1719" t="s">
        <v>325</v>
      </c>
      <c r="E49" s="1720"/>
      <c r="F49" s="1720"/>
      <c r="G49" s="1720"/>
      <c r="H49" s="1720"/>
      <c r="I49" s="1720"/>
      <c r="J49" s="1720"/>
      <c r="K49" s="1720"/>
      <c r="L49" s="1720"/>
      <c r="M49" s="1720"/>
      <c r="N49" s="1720"/>
      <c r="O49" s="1720"/>
      <c r="P49" s="632" t="s">
        <v>336</v>
      </c>
      <c r="Q49" s="633">
        <f>SUM(Q44:Q48)</f>
        <v>0</v>
      </c>
      <c r="R49" s="634" t="s">
        <v>129</v>
      </c>
      <c r="S49" s="635"/>
      <c r="U49" s="312"/>
      <c r="V49" s="312"/>
      <c r="W49" s="312"/>
    </row>
    <row r="50" spans="1:23" s="256" customFormat="1" ht="27.75" customHeight="1" thickTop="1">
      <c r="A50" s="322"/>
      <c r="B50" s="1726"/>
      <c r="C50" s="1733" t="s">
        <v>335</v>
      </c>
      <c r="D50" s="1734"/>
      <c r="E50" s="1734"/>
      <c r="F50" s="1734"/>
      <c r="G50" s="1734"/>
      <c r="H50" s="1734"/>
      <c r="I50" s="1734"/>
      <c r="J50" s="1734"/>
      <c r="K50" s="1734"/>
      <c r="L50" s="1734"/>
      <c r="M50" s="1734"/>
      <c r="N50" s="1734"/>
      <c r="O50" s="1734"/>
      <c r="P50" s="598" t="s">
        <v>463</v>
      </c>
      <c r="Q50" s="599">
        <f>SUM(Q12,Q22,Q27,Q33,Q34,Q35,Q43,Q49)</f>
        <v>0</v>
      </c>
      <c r="R50" s="600" t="s">
        <v>129</v>
      </c>
      <c r="S50" s="623" t="s">
        <v>464</v>
      </c>
      <c r="U50" s="312"/>
      <c r="V50" s="312"/>
      <c r="W50" s="312"/>
    </row>
    <row r="51" spans="1:23" s="256" customFormat="1" ht="27.75" customHeight="1" thickBot="1">
      <c r="A51" s="322"/>
      <c r="B51" s="1829" t="s">
        <v>309</v>
      </c>
      <c r="C51" s="1831" t="s">
        <v>443</v>
      </c>
      <c r="D51" s="1716" t="s">
        <v>308</v>
      </c>
      <c r="E51" s="1717"/>
      <c r="F51" s="1717"/>
      <c r="G51" s="1717"/>
      <c r="H51" s="1717"/>
      <c r="I51" s="1717"/>
      <c r="J51" s="1717"/>
      <c r="K51" s="1717"/>
      <c r="L51" s="1717"/>
      <c r="M51" s="1717"/>
      <c r="N51" s="1717"/>
      <c r="O51" s="1717"/>
      <c r="P51" s="1718"/>
      <c r="Q51" s="636">
        <f>'7.共用部定額単価算出シート'!D46</f>
        <v>0</v>
      </c>
      <c r="R51" s="630" t="s">
        <v>129</v>
      </c>
      <c r="S51" s="631"/>
      <c r="U51" s="312"/>
      <c r="V51" s="312"/>
      <c r="W51" s="312"/>
    </row>
    <row r="52" spans="1:23" s="256" customFormat="1" ht="27.75" customHeight="1" thickTop="1" thickBot="1">
      <c r="A52" s="322"/>
      <c r="B52" s="1830"/>
      <c r="C52" s="1832"/>
      <c r="D52" s="1719" t="s">
        <v>325</v>
      </c>
      <c r="E52" s="1720"/>
      <c r="F52" s="1720"/>
      <c r="G52" s="1720"/>
      <c r="H52" s="1720"/>
      <c r="I52" s="1720"/>
      <c r="J52" s="1720"/>
      <c r="K52" s="1720"/>
      <c r="L52" s="1720"/>
      <c r="M52" s="1720"/>
      <c r="N52" s="1720"/>
      <c r="O52" s="1720"/>
      <c r="P52" s="637" t="s">
        <v>465</v>
      </c>
      <c r="Q52" s="633">
        <f>SUM(Q51:Q51)</f>
        <v>0</v>
      </c>
      <c r="R52" s="634" t="s">
        <v>129</v>
      </c>
      <c r="S52" s="635"/>
      <c r="U52" s="312"/>
      <c r="V52" s="312"/>
      <c r="W52" s="312"/>
    </row>
    <row r="53" spans="1:23" s="256" customFormat="1" ht="27.75" customHeight="1" thickTop="1">
      <c r="A53" s="323"/>
      <c r="B53" s="1733" t="s">
        <v>500</v>
      </c>
      <c r="C53" s="1734"/>
      <c r="D53" s="1734"/>
      <c r="E53" s="1734"/>
      <c r="F53" s="1734"/>
      <c r="G53" s="1734"/>
      <c r="H53" s="1734"/>
      <c r="I53" s="1734"/>
      <c r="J53" s="1734"/>
      <c r="K53" s="1734"/>
      <c r="L53" s="1734"/>
      <c r="M53" s="1734"/>
      <c r="N53" s="1734"/>
      <c r="O53" s="1734"/>
      <c r="P53" s="638" t="s">
        <v>501</v>
      </c>
      <c r="Q53" s="639">
        <f>Q50+Q52</f>
        <v>0</v>
      </c>
      <c r="R53" s="614" t="s">
        <v>129</v>
      </c>
      <c r="S53" s="640" t="s">
        <v>591</v>
      </c>
      <c r="U53" s="312"/>
      <c r="V53" s="312"/>
      <c r="W53" s="312"/>
    </row>
  </sheetData>
  <sheetProtection algorithmName="SHA-512" hashValue="+fyftw8u4sxcW2+T/kGVUjtOz7vxNciYPLc1XAe/3IR10OBra/K2JezCPNw4vsksGIudSjQhoo8KyuWClsQiRw==" saltValue="9zkwXCJT+i/oNa0724FZlg==" spinCount="100000" sheet="1" formatCells="0" formatRows="0" insertRows="0" deleteRows="0" selectLockedCells="1" autoFilter="0" pivotTables="0"/>
  <mergeCells count="70">
    <mergeCell ref="B53:O53"/>
    <mergeCell ref="E28:L28"/>
    <mergeCell ref="E29:L29"/>
    <mergeCell ref="I30:L30"/>
    <mergeCell ref="M30:P30"/>
    <mergeCell ref="E30:F32"/>
    <mergeCell ref="D33:O33"/>
    <mergeCell ref="D34:N34"/>
    <mergeCell ref="D35:N35"/>
    <mergeCell ref="D44:P44"/>
    <mergeCell ref="M48:P48"/>
    <mergeCell ref="D43:O43"/>
    <mergeCell ref="D45:L45"/>
    <mergeCell ref="D36:D42"/>
    <mergeCell ref="B51:B52"/>
    <mergeCell ref="C51:C52"/>
    <mergeCell ref="S44:S47"/>
    <mergeCell ref="D8:P8"/>
    <mergeCell ref="E23:L23"/>
    <mergeCell ref="E24:L24"/>
    <mergeCell ref="E25:L25"/>
    <mergeCell ref="E26:L26"/>
    <mergeCell ref="D12:G12"/>
    <mergeCell ref="D13:D21"/>
    <mergeCell ref="E13:H13"/>
    <mergeCell ref="E20:H20"/>
    <mergeCell ref="E21:H21"/>
    <mergeCell ref="D11:O11"/>
    <mergeCell ref="D9:M9"/>
    <mergeCell ref="D10:M10"/>
    <mergeCell ref="I12:P12"/>
    <mergeCell ref="D22:O22"/>
    <mergeCell ref="S28:S32"/>
    <mergeCell ref="G31:H31"/>
    <mergeCell ref="G32:H32"/>
    <mergeCell ref="E42:H42"/>
    <mergeCell ref="S36:S42"/>
    <mergeCell ref="E41:H41"/>
    <mergeCell ref="E36:H36"/>
    <mergeCell ref="E37:G38"/>
    <mergeCell ref="S23:S26"/>
    <mergeCell ref="D23:D26"/>
    <mergeCell ref="B8:C11"/>
    <mergeCell ref="E39:H39"/>
    <mergeCell ref="E40:H40"/>
    <mergeCell ref="D28:D32"/>
    <mergeCell ref="S13:S21"/>
    <mergeCell ref="E15:H15"/>
    <mergeCell ref="E16:H16"/>
    <mergeCell ref="E17:H17"/>
    <mergeCell ref="E18:H18"/>
    <mergeCell ref="E19:H19"/>
    <mergeCell ref="I13:L13"/>
    <mergeCell ref="M13:P13"/>
    <mergeCell ref="Q8:R8"/>
    <mergeCell ref="D27:K27"/>
    <mergeCell ref="B2:G2"/>
    <mergeCell ref="B4:F4"/>
    <mergeCell ref="G4:H4"/>
    <mergeCell ref="B6:F6"/>
    <mergeCell ref="G6:R6"/>
    <mergeCell ref="D51:P51"/>
    <mergeCell ref="D52:O52"/>
    <mergeCell ref="C12:C49"/>
    <mergeCell ref="B13:B50"/>
    <mergeCell ref="D46:L46"/>
    <mergeCell ref="D47:L47"/>
    <mergeCell ref="D48:L48"/>
    <mergeCell ref="D49:O49"/>
    <mergeCell ref="C50:O50"/>
  </mergeCells>
  <phoneticPr fontId="19"/>
  <conditionalFormatting sqref="A8:B8 A4:G4 A12:I12 D8:D9 D11 A5:L7 I4:L4 A1:L3 A28 D36 S36 D28:E28 A15:A22 A13:B14 E39:L42 T34:XFD34 T36:XFD42 A44:A45 T45:XFD45 A31:A34 A36:A42 A50:A52 A54:L1048576 A9:A11 U9:XFD10 Q54:XFD1048576 Q39:R42 Q28:XFD28 Q31:XFD33 Q9:S10 Q1:XFD8 D22 D14:L21 Q11:XFD22 D13:H13 E29:E30 D31:D33 G31:L32">
    <cfRule type="expression" dxfId="311" priority="93">
      <formula>_xlfn.ISFORMULA(A1)=TRUE</formula>
    </cfRule>
  </conditionalFormatting>
  <conditionalFormatting sqref="T9">
    <cfRule type="containsText" dxfId="310" priority="91" operator="containsText" text="(例)">
      <formula>NOT(ISERROR(SEARCH("(例)",T9)))</formula>
    </cfRule>
  </conditionalFormatting>
  <conditionalFormatting sqref="A23:A27 T23:XFD26 D27:L27 D23:E23 Q23:R26 Q27:XFD27 E24:E26">
    <cfRule type="expression" dxfId="309" priority="90">
      <formula>_xlfn.ISFORMULA(A23)=TRUE</formula>
    </cfRule>
  </conditionalFormatting>
  <conditionalFormatting sqref="A29:A30 D29:D30 Q29:XFD30">
    <cfRule type="expression" dxfId="308" priority="89">
      <formula>_xlfn.ISFORMULA(A29)=TRUE</formula>
    </cfRule>
  </conditionalFormatting>
  <conditionalFormatting sqref="Q34:R34 D34">
    <cfRule type="expression" dxfId="307" priority="87">
      <formula>_xlfn.ISFORMULA(D34)=TRUE</formula>
    </cfRule>
  </conditionalFormatting>
  <conditionalFormatting sqref="S24">
    <cfRule type="expression" dxfId="306" priority="85">
      <formula>_xlfn.ISFORMULA(S24)=TRUE</formula>
    </cfRule>
  </conditionalFormatting>
  <conditionalFormatting sqref="E36:L36 E37 H37:L38 Q36:R38">
    <cfRule type="expression" dxfId="305" priority="84">
      <formula>_xlfn.ISFORMULA(E36)=TRUE</formula>
    </cfRule>
  </conditionalFormatting>
  <conditionalFormatting sqref="S23 S25:S26">
    <cfRule type="expression" dxfId="304" priority="86">
      <formula>_xlfn.ISFORMULA(S23)=TRUE</formula>
    </cfRule>
  </conditionalFormatting>
  <conditionalFormatting sqref="A43 D43 Q43:XFD43">
    <cfRule type="expression" dxfId="303" priority="81">
      <formula>_xlfn.ISFORMULA(A43)=TRUE</formula>
    </cfRule>
  </conditionalFormatting>
  <conditionalFormatting sqref="D44:D45 Q44:XFD44 Q45:R45">
    <cfRule type="expression" dxfId="302" priority="80">
      <formula>_xlfn.ISFORMULA(D44)=TRUE</formula>
    </cfRule>
  </conditionalFormatting>
  <conditionalFormatting sqref="AC46:XFD46 A46:A49 T46:AA46 T47:XFD47 R48:XFD48 Q46:R47 Q49:XFD49 D46:D49">
    <cfRule type="expression" dxfId="301" priority="78">
      <formula>_xlfn.ISFORMULA(A46)=TRUE</formula>
    </cfRule>
  </conditionalFormatting>
  <conditionalFormatting sqref="A53:B53 D51:D52 R51:XFD51 Q50:XFD50 Q52:XFD53">
    <cfRule type="expression" dxfId="300" priority="77">
      <formula>_xlfn.ISFORMULA(A50)=TRUE</formula>
    </cfRule>
  </conditionalFormatting>
  <conditionalFormatting sqref="B51:C51 B52">
    <cfRule type="expression" dxfId="299" priority="76">
      <formula>_xlfn.ISFORMULA(B51)=TRUE</formula>
    </cfRule>
  </conditionalFormatting>
  <conditionalFormatting sqref="C50">
    <cfRule type="expression" dxfId="298" priority="74">
      <formula>_xlfn.ISFORMULA(C50)=TRUE</formula>
    </cfRule>
  </conditionalFormatting>
  <conditionalFormatting sqref="Q48">
    <cfRule type="containsBlanks" dxfId="297" priority="73">
      <formula>LEN(TRIM(Q48))=0</formula>
    </cfRule>
  </conditionalFormatting>
  <conditionalFormatting sqref="Q48">
    <cfRule type="expression" dxfId="296" priority="72">
      <formula>_xlfn.ISFORMULA(Q48)=TRUE</formula>
    </cfRule>
  </conditionalFormatting>
  <conditionalFormatting sqref="Q51">
    <cfRule type="expression" dxfId="295" priority="71">
      <formula>_xlfn.ISFORMULA(Q51)=TRUE</formula>
    </cfRule>
  </conditionalFormatting>
  <conditionalFormatting sqref="T35:XFD35 A35">
    <cfRule type="expression" dxfId="294" priority="52">
      <formula>_xlfn.ISFORMULA(A35)=TRUE</formula>
    </cfRule>
  </conditionalFormatting>
  <conditionalFormatting sqref="Q35:R35 D35">
    <cfRule type="expression" dxfId="293" priority="51">
      <formula>_xlfn.ISFORMULA(D35)=TRUE</formula>
    </cfRule>
  </conditionalFormatting>
  <conditionalFormatting sqref="D10">
    <cfRule type="expression" dxfId="292" priority="39">
      <formula>_xlfn.ISFORMULA(D10)=TRUE</formula>
    </cfRule>
  </conditionalFormatting>
  <conditionalFormatting sqref="T10">
    <cfRule type="expression" dxfId="291" priority="35">
      <formula>_xlfn.ISFORMULA(T10)=TRUE</formula>
    </cfRule>
  </conditionalFormatting>
  <conditionalFormatting sqref="M1:P7 N31:P32 M28:P28 M39:P42 M54:P1048576 O9:P10 P22 O14:P21">
    <cfRule type="expression" dxfId="290" priority="34">
      <formula>_xlfn.ISFORMULA(M1)=TRUE</formula>
    </cfRule>
  </conditionalFormatting>
  <conditionalFormatting sqref="M27:P27 M23:N26 P23:P26">
    <cfRule type="expression" dxfId="289" priority="33">
      <formula>_xlfn.ISFORMULA(M23)=TRUE</formula>
    </cfRule>
  </conditionalFormatting>
  <conditionalFormatting sqref="M29:N29 P29">
    <cfRule type="expression" dxfId="288" priority="32">
      <formula>_xlfn.ISFORMULA(M29)=TRUE</formula>
    </cfRule>
  </conditionalFormatting>
  <conditionalFormatting sqref="P33">
    <cfRule type="expression" dxfId="287" priority="31">
      <formula>_xlfn.ISFORMULA(P33)=TRUE</formula>
    </cfRule>
  </conditionalFormatting>
  <conditionalFormatting sqref="M36:P38">
    <cfRule type="expression" dxfId="286" priority="30">
      <formula>_xlfn.ISFORMULA(M36)=TRUE</formula>
    </cfRule>
  </conditionalFormatting>
  <conditionalFormatting sqref="P43">
    <cfRule type="expression" dxfId="285" priority="29">
      <formula>_xlfn.ISFORMULA(P43)=TRUE</formula>
    </cfRule>
  </conditionalFormatting>
  <conditionalFormatting sqref="M46:P48 P49">
    <cfRule type="expression" dxfId="284" priority="28">
      <formula>_xlfn.ISFORMULA(M46)=TRUE</formula>
    </cfRule>
  </conditionalFormatting>
  <conditionalFormatting sqref="P52:P53 P50">
    <cfRule type="expression" dxfId="283" priority="27">
      <formula>_xlfn.ISFORMULA(P50)=TRUE</formula>
    </cfRule>
  </conditionalFormatting>
  <conditionalFormatting sqref="O34:P34">
    <cfRule type="expression" dxfId="282" priority="24">
      <formula>_xlfn.ISFORMULA(O34)=TRUE</formula>
    </cfRule>
  </conditionalFormatting>
  <conditionalFormatting sqref="O35:P35">
    <cfRule type="expression" dxfId="281" priority="23">
      <formula>_xlfn.ISFORMULA(O35)=TRUE</formula>
    </cfRule>
  </conditionalFormatting>
  <conditionalFormatting sqref="O23">
    <cfRule type="expression" dxfId="280" priority="22">
      <formula>_xlfn.ISFORMULA(O23)=TRUE</formula>
    </cfRule>
  </conditionalFormatting>
  <conditionalFormatting sqref="O24">
    <cfRule type="expression" dxfId="279" priority="21">
      <formula>_xlfn.ISFORMULA(O24)=TRUE</formula>
    </cfRule>
  </conditionalFormatting>
  <conditionalFormatting sqref="O25">
    <cfRule type="expression" dxfId="278" priority="20">
      <formula>_xlfn.ISFORMULA(O25)=TRUE</formula>
    </cfRule>
  </conditionalFormatting>
  <conditionalFormatting sqref="O26">
    <cfRule type="expression" dxfId="277" priority="19">
      <formula>_xlfn.ISFORMULA(O26)=TRUE</formula>
    </cfRule>
  </conditionalFormatting>
  <conditionalFormatting sqref="O29">
    <cfRule type="expression" dxfId="276" priority="18">
      <formula>_xlfn.ISFORMULA(O29)=TRUE</formula>
    </cfRule>
  </conditionalFormatting>
  <conditionalFormatting sqref="M45:P45">
    <cfRule type="expression" dxfId="275" priority="14">
      <formula>_xlfn.ISFORMULA(M45)=TRUE</formula>
    </cfRule>
  </conditionalFormatting>
  <conditionalFormatting sqref="P11">
    <cfRule type="expression" dxfId="274" priority="13">
      <formula>_xlfn.ISFORMULA(P11)=TRUE</formula>
    </cfRule>
  </conditionalFormatting>
  <conditionalFormatting sqref="N9">
    <cfRule type="expression" dxfId="273" priority="12">
      <formula>_xlfn.ISFORMULA(N9)=TRUE</formula>
    </cfRule>
  </conditionalFormatting>
  <conditionalFormatting sqref="N10">
    <cfRule type="expression" dxfId="272" priority="11">
      <formula>_xlfn.ISFORMULA(N10)=TRUE</formula>
    </cfRule>
  </conditionalFormatting>
  <conditionalFormatting sqref="M15:N21">
    <cfRule type="expression" dxfId="271" priority="10">
      <formula>_xlfn.ISFORMULA(M15)=TRUE</formula>
    </cfRule>
  </conditionalFormatting>
  <conditionalFormatting sqref="M14:N14">
    <cfRule type="expression" dxfId="270" priority="9">
      <formula>_xlfn.ISFORMULA(M14)=TRUE</formula>
    </cfRule>
  </conditionalFormatting>
  <conditionalFormatting sqref="M31:M32">
    <cfRule type="expression" dxfId="269" priority="8">
      <formula>_xlfn.ISFORMULA(M31)=TRUE</formula>
    </cfRule>
  </conditionalFormatting>
  <conditionalFormatting sqref="M30">
    <cfRule type="expression" dxfId="268" priority="7">
      <formula>_xlfn.ISFORMULA(M30)=TRUE</formula>
    </cfRule>
  </conditionalFormatting>
  <conditionalFormatting sqref="I30">
    <cfRule type="expression" dxfId="267" priority="6">
      <formula>_xlfn.ISFORMULA(I30)=TRUE</formula>
    </cfRule>
  </conditionalFormatting>
  <conditionalFormatting sqref="M13">
    <cfRule type="expression" dxfId="266" priority="5">
      <formula>_xlfn.ISFORMULA(M13)=TRUE</formula>
    </cfRule>
  </conditionalFormatting>
  <conditionalFormatting sqref="I13">
    <cfRule type="expression" dxfId="265" priority="4">
      <formula>_xlfn.ISFORMULA(I13)=TRUE</formula>
    </cfRule>
  </conditionalFormatting>
  <conditionalFormatting sqref="S34">
    <cfRule type="expression" dxfId="264" priority="2">
      <formula>_xlfn.ISFORMULA(S34)=TRUE</formula>
    </cfRule>
  </conditionalFormatting>
  <conditionalFormatting sqref="S35">
    <cfRule type="expression" dxfId="263"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&amp;R&amp;K00-042R5高層ZEH-M_ver.2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4" customWidth="1"/>
    <col min="2" max="4" width="4.58203125" style="5" customWidth="1"/>
    <col min="5" max="6" width="8.58203125" style="5" customWidth="1"/>
    <col min="7" max="7" width="15.58203125" style="5" customWidth="1"/>
    <col min="8" max="8" width="10.58203125" style="221" customWidth="1"/>
    <col min="9" max="9" width="15.58203125" style="213" customWidth="1"/>
    <col min="10" max="10" width="4.58203125" style="221" customWidth="1"/>
    <col min="11" max="11" width="10.58203125" style="5" customWidth="1"/>
    <col min="12" max="12" width="4.58203125" style="221" customWidth="1"/>
    <col min="13" max="13" width="15.58203125" style="213" customWidth="1"/>
    <col min="14" max="14" width="4.58203125" style="221" customWidth="1"/>
    <col min="15" max="15" width="10.58203125" style="5" customWidth="1"/>
    <col min="16" max="16" width="4.58203125" style="221" customWidth="1"/>
    <col min="17" max="17" width="15.58203125" style="213" customWidth="1"/>
    <col min="18" max="18" width="4.58203125" style="221" customWidth="1"/>
    <col min="19" max="19" width="48.58203125" style="225" customWidth="1"/>
    <col min="20" max="20" width="9.25" style="250" bestFit="1" customWidth="1"/>
    <col min="21" max="21" width="25.58203125" style="5" customWidth="1"/>
    <col min="22" max="16384" width="9" style="5"/>
  </cols>
  <sheetData>
    <row r="1" spans="1:23" s="250" customFormat="1" ht="21" customHeight="1">
      <c r="A1" s="272" t="s">
        <v>179</v>
      </c>
      <c r="B1" s="272"/>
      <c r="C1" s="272"/>
      <c r="D1" s="272"/>
      <c r="E1" s="272"/>
      <c r="F1" s="272"/>
      <c r="G1" s="272"/>
      <c r="H1" s="272"/>
      <c r="I1" s="272"/>
      <c r="J1" s="272"/>
      <c r="K1" s="272"/>
      <c r="L1" s="272"/>
      <c r="M1" s="272"/>
      <c r="N1" s="272"/>
      <c r="O1" s="272"/>
      <c r="P1" s="272"/>
      <c r="Q1" s="272"/>
      <c r="R1" s="272"/>
      <c r="S1" s="272"/>
    </row>
    <row r="2" spans="1:23">
      <c r="A2" s="313"/>
      <c r="B2" s="1735" t="s">
        <v>987</v>
      </c>
      <c r="C2" s="1735"/>
      <c r="D2" s="1735"/>
      <c r="E2" s="1735"/>
      <c r="F2" s="1735"/>
      <c r="G2" s="1735"/>
      <c r="H2" s="314"/>
      <c r="I2" s="315"/>
      <c r="J2" s="314"/>
      <c r="K2" s="225"/>
      <c r="L2" s="314"/>
      <c r="M2" s="315"/>
      <c r="N2" s="314"/>
      <c r="O2" s="225"/>
      <c r="P2" s="314"/>
      <c r="Q2" s="315"/>
      <c r="R2" s="314"/>
      <c r="S2" s="222"/>
    </row>
    <row r="3" spans="1:23" s="223" customFormat="1" ht="13">
      <c r="A3" s="224"/>
      <c r="B3" s="224"/>
      <c r="C3" s="224"/>
      <c r="D3" s="224"/>
      <c r="E3" s="224"/>
      <c r="F3" s="224"/>
      <c r="G3" s="224"/>
      <c r="H3" s="316"/>
      <c r="I3" s="317"/>
      <c r="J3" s="316"/>
      <c r="K3" s="224"/>
      <c r="L3" s="316"/>
      <c r="M3" s="317"/>
      <c r="N3" s="316"/>
      <c r="O3" s="224"/>
      <c r="P3" s="316"/>
      <c r="Q3" s="317"/>
      <c r="R3" s="316"/>
      <c r="S3" s="224"/>
      <c r="T3" s="271"/>
    </row>
    <row r="4" spans="1:23" ht="30">
      <c r="A4" s="318"/>
      <c r="B4" s="1736" t="s">
        <v>180</v>
      </c>
      <c r="C4" s="1737"/>
      <c r="D4" s="1737"/>
      <c r="E4" s="1737"/>
      <c r="F4" s="1738"/>
      <c r="G4" s="1739" t="s">
        <v>331</v>
      </c>
      <c r="H4" s="1740"/>
      <c r="I4" s="315"/>
      <c r="J4" s="314"/>
      <c r="K4" s="225"/>
      <c r="L4" s="314"/>
      <c r="M4" s="315"/>
      <c r="N4" s="314"/>
      <c r="O4" s="225"/>
      <c r="P4" s="314"/>
      <c r="Q4" s="315"/>
      <c r="R4" s="314"/>
    </row>
    <row r="5" spans="1:23" s="223" customFormat="1" ht="8.15" customHeight="1">
      <c r="A5" s="224"/>
      <c r="B5" s="319"/>
      <c r="C5" s="319"/>
      <c r="D5" s="319"/>
      <c r="E5" s="319"/>
      <c r="F5" s="224"/>
      <c r="G5" s="224"/>
      <c r="H5" s="316"/>
      <c r="I5" s="317"/>
      <c r="J5" s="316"/>
      <c r="K5" s="224"/>
      <c r="L5" s="316"/>
      <c r="M5" s="317"/>
      <c r="N5" s="316"/>
      <c r="O5" s="224"/>
      <c r="P5" s="316"/>
      <c r="Q5" s="317"/>
      <c r="R5" s="316"/>
      <c r="S5" s="224"/>
      <c r="T5" s="271"/>
    </row>
    <row r="6" spans="1:23" ht="45" customHeight="1">
      <c r="A6" s="318"/>
      <c r="B6" s="1736" t="s">
        <v>181</v>
      </c>
      <c r="C6" s="1737"/>
      <c r="D6" s="1737"/>
      <c r="E6" s="1737"/>
      <c r="F6" s="1738"/>
      <c r="G6" s="1741" t="str">
        <f>'2.全体概要'!C7</f>
        <v/>
      </c>
      <c r="H6" s="1742"/>
      <c r="I6" s="1742"/>
      <c r="J6" s="1742"/>
      <c r="K6" s="1742"/>
      <c r="L6" s="1742"/>
      <c r="M6" s="1742"/>
      <c r="N6" s="1742"/>
      <c r="O6" s="1742"/>
      <c r="P6" s="1742"/>
      <c r="Q6" s="1742"/>
      <c r="R6" s="1742"/>
      <c r="S6" s="783" t="s">
        <v>967</v>
      </c>
      <c r="T6" s="272"/>
      <c r="U6" s="781"/>
      <c r="V6" s="781"/>
      <c r="W6" s="781"/>
    </row>
    <row r="7" spans="1:23" s="223" customFormat="1" ht="13">
      <c r="A7" s="224"/>
      <c r="B7" s="224"/>
      <c r="C7" s="224"/>
      <c r="D7" s="224"/>
      <c r="E7" s="224"/>
      <c r="F7" s="224"/>
      <c r="G7" s="224"/>
      <c r="H7" s="316"/>
      <c r="I7" s="317"/>
      <c r="J7" s="316"/>
      <c r="K7" s="224"/>
      <c r="L7" s="316"/>
      <c r="M7" s="317"/>
      <c r="N7" s="316"/>
      <c r="O7" s="224"/>
      <c r="P7" s="316"/>
      <c r="Q7" s="317"/>
      <c r="R7" s="316"/>
      <c r="S7" s="224"/>
      <c r="T7" s="271"/>
    </row>
    <row r="8" spans="1:23" ht="21" customHeight="1">
      <c r="A8" s="313"/>
      <c r="B8" s="1748" t="s">
        <v>205</v>
      </c>
      <c r="C8" s="1749"/>
      <c r="D8" s="1780" t="s">
        <v>182</v>
      </c>
      <c r="E8" s="1765"/>
      <c r="F8" s="1765"/>
      <c r="G8" s="1765"/>
      <c r="H8" s="1765"/>
      <c r="I8" s="1765"/>
      <c r="J8" s="1765"/>
      <c r="K8" s="1765"/>
      <c r="L8" s="1765"/>
      <c r="M8" s="1765"/>
      <c r="N8" s="1765"/>
      <c r="O8" s="1765"/>
      <c r="P8" s="1781"/>
      <c r="Q8" s="1765" t="s">
        <v>183</v>
      </c>
      <c r="R8" s="1765"/>
      <c r="S8" s="558" t="s">
        <v>184</v>
      </c>
    </row>
    <row r="9" spans="1:23" ht="28.5" customHeight="1">
      <c r="A9" s="321"/>
      <c r="B9" s="1750"/>
      <c r="C9" s="1751"/>
      <c r="D9" s="1794" t="s">
        <v>970</v>
      </c>
      <c r="E9" s="1795"/>
      <c r="F9" s="1795"/>
      <c r="G9" s="1795"/>
      <c r="H9" s="1795"/>
      <c r="I9" s="1795"/>
      <c r="J9" s="1795"/>
      <c r="K9" s="1795"/>
      <c r="L9" s="1795"/>
      <c r="M9" s="1795"/>
      <c r="N9" s="559" t="s">
        <v>282</v>
      </c>
      <c r="O9" s="1837"/>
      <c r="P9" s="1838"/>
      <c r="Q9" s="1839"/>
      <c r="R9" s="1840"/>
      <c r="S9" s="563"/>
    </row>
    <row r="10" spans="1:23" ht="28.5" thickBot="1">
      <c r="A10" s="321"/>
      <c r="B10" s="1750"/>
      <c r="C10" s="1751"/>
      <c r="D10" s="1796" t="s">
        <v>595</v>
      </c>
      <c r="E10" s="1797"/>
      <c r="F10" s="1797"/>
      <c r="G10" s="1797"/>
      <c r="H10" s="1797"/>
      <c r="I10" s="1797"/>
      <c r="J10" s="1797"/>
      <c r="K10" s="1797"/>
      <c r="L10" s="1797"/>
      <c r="M10" s="1797"/>
      <c r="N10" s="564" t="s">
        <v>283</v>
      </c>
      <c r="O10" s="1837"/>
      <c r="P10" s="1841"/>
      <c r="Q10" s="1842"/>
      <c r="R10" s="1843"/>
      <c r="S10" s="567"/>
      <c r="T10" s="256"/>
    </row>
    <row r="11" spans="1:23" ht="28.5" thickTop="1">
      <c r="A11" s="321"/>
      <c r="B11" s="1752"/>
      <c r="C11" s="1753"/>
      <c r="D11" s="1733" t="s">
        <v>285</v>
      </c>
      <c r="E11" s="1734"/>
      <c r="F11" s="1734"/>
      <c r="G11" s="1734"/>
      <c r="H11" s="1734"/>
      <c r="I11" s="1734"/>
      <c r="J11" s="1734"/>
      <c r="K11" s="1734"/>
      <c r="L11" s="1734"/>
      <c r="M11" s="1734"/>
      <c r="N11" s="1734"/>
      <c r="O11" s="1734"/>
      <c r="P11" s="805" t="s">
        <v>323</v>
      </c>
      <c r="Q11" s="569">
        <f>Q9+Q10</f>
        <v>0</v>
      </c>
      <c r="R11" s="570" t="s">
        <v>129</v>
      </c>
      <c r="S11" s="571" t="s">
        <v>647</v>
      </c>
    </row>
    <row r="12" spans="1:23" ht="108" customHeight="1" thickBot="1">
      <c r="A12" s="321"/>
      <c r="B12" s="572" t="s">
        <v>334</v>
      </c>
      <c r="C12" s="1721" t="s">
        <v>185</v>
      </c>
      <c r="D12" s="1788" t="s">
        <v>186</v>
      </c>
      <c r="E12" s="1789"/>
      <c r="F12" s="1789"/>
      <c r="G12" s="1789"/>
      <c r="H12" s="573" t="s">
        <v>322</v>
      </c>
      <c r="I12" s="1798"/>
      <c r="J12" s="1799"/>
      <c r="K12" s="1799"/>
      <c r="L12" s="1799"/>
      <c r="M12" s="1799"/>
      <c r="N12" s="1799"/>
      <c r="O12" s="1799"/>
      <c r="P12" s="1800"/>
      <c r="Q12" s="566">
        <f>SUMIF('4.住戸情報入力'!O:O,G4,'4.住戸情報入力'!N:N)</f>
        <v>0</v>
      </c>
      <c r="R12" s="565" t="s">
        <v>129</v>
      </c>
      <c r="S12" s="574" t="s">
        <v>1004</v>
      </c>
    </row>
    <row r="13" spans="1:23" ht="28.5" customHeight="1" thickTop="1">
      <c r="A13" s="321"/>
      <c r="B13" s="1724" t="s">
        <v>187</v>
      </c>
      <c r="C13" s="1722"/>
      <c r="D13" s="1790" t="s">
        <v>188</v>
      </c>
      <c r="E13" s="1791"/>
      <c r="F13" s="1792"/>
      <c r="G13" s="1792"/>
      <c r="H13" s="1792"/>
      <c r="I13" s="1759" t="s">
        <v>695</v>
      </c>
      <c r="J13" s="1760"/>
      <c r="K13" s="1760"/>
      <c r="L13" s="1761"/>
      <c r="M13" s="1762" t="s">
        <v>696</v>
      </c>
      <c r="N13" s="1763"/>
      <c r="O13" s="1763"/>
      <c r="P13" s="1764"/>
      <c r="Q13" s="765"/>
      <c r="R13" s="766"/>
      <c r="S13" s="1758" t="s">
        <v>1004</v>
      </c>
    </row>
    <row r="14" spans="1:23" ht="28.5" customHeight="1">
      <c r="A14" s="321"/>
      <c r="B14" s="1725"/>
      <c r="C14" s="1722"/>
      <c r="D14" s="1790"/>
      <c r="E14" s="784" t="s">
        <v>596</v>
      </c>
      <c r="F14" s="785"/>
      <c r="G14" s="785"/>
      <c r="H14" s="785"/>
      <c r="I14" s="575">
        <v>150000</v>
      </c>
      <c r="J14" s="576" t="s">
        <v>694</v>
      </c>
      <c r="K14" s="577">
        <f>SUMIFS('4.住戸情報入力'!Q:Q,'4.住戸情報入力'!P:P,E14,'4.住戸情報入力'!R:R,$G$4)+SUMIFS('4.住戸情報入力'!T:T,'4.住戸情報入力'!S:S,E14,'4.住戸情報入力'!U:U,$G$4)</f>
        <v>0</v>
      </c>
      <c r="L14" s="580" t="s">
        <v>189</v>
      </c>
      <c r="M14" s="846">
        <v>120000</v>
      </c>
      <c r="N14" s="847" t="s">
        <v>694</v>
      </c>
      <c r="O14" s="577">
        <f>SUMIFS('4.住戸情報入力'!W:W,'4.住戸情報入力'!V:V,E14,'4.住戸情報入力'!X:X,$G$4)+SUMIFS('4.住戸情報入力'!Z:Z,'4.住戸情報入力'!Y:Y,E14,'4.住戸情報入力'!AA:AA,$G$4)</f>
        <v>0</v>
      </c>
      <c r="P14" s="580" t="s">
        <v>189</v>
      </c>
      <c r="Q14" s="582">
        <f>I14*K14+M14*O14</f>
        <v>0</v>
      </c>
      <c r="R14" s="580" t="s">
        <v>129</v>
      </c>
      <c r="S14" s="1744"/>
    </row>
    <row r="15" spans="1:23" ht="28">
      <c r="A15" s="321"/>
      <c r="B15" s="1725"/>
      <c r="C15" s="1722"/>
      <c r="D15" s="1756"/>
      <c r="E15" s="1754" t="s">
        <v>427</v>
      </c>
      <c r="F15" s="1755"/>
      <c r="G15" s="1755"/>
      <c r="H15" s="1755"/>
      <c r="I15" s="579">
        <v>160000</v>
      </c>
      <c r="J15" s="580" t="s">
        <v>129</v>
      </c>
      <c r="K15" s="581">
        <f>SUMIFS('4.住戸情報入力'!Q:Q,'4.住戸情報入力'!P:P,E15,'4.住戸情報入力'!R:R,$G$4)+SUMIFS('4.住戸情報入力'!T:T,'4.住戸情報入力'!S:S,E15,'4.住戸情報入力'!U:U,$G$4)</f>
        <v>0</v>
      </c>
      <c r="L15" s="580" t="s">
        <v>189</v>
      </c>
      <c r="M15" s="848">
        <v>130000</v>
      </c>
      <c r="N15" s="849" t="s">
        <v>129</v>
      </c>
      <c r="O15" s="581">
        <f>SUMIFS('4.住戸情報入力'!W:W,'4.住戸情報入力'!V:V,E15,'4.住戸情報入力'!X:X,$G$4)+SUMIFS('4.住戸情報入力'!Z:Z,'4.住戸情報入力'!Y:Y,E15,'4.住戸情報入力'!AA:AA,$G$4)</f>
        <v>0</v>
      </c>
      <c r="P15" s="580" t="s">
        <v>189</v>
      </c>
      <c r="Q15" s="582">
        <f t="shared" ref="Q15:Q20" si="0">I15*K15+M15*O15</f>
        <v>0</v>
      </c>
      <c r="R15" s="580" t="s">
        <v>129</v>
      </c>
      <c r="S15" s="1744"/>
    </row>
    <row r="16" spans="1:23" ht="28">
      <c r="A16" s="321"/>
      <c r="B16" s="1725"/>
      <c r="C16" s="1722"/>
      <c r="D16" s="1756"/>
      <c r="E16" s="1754" t="s">
        <v>428</v>
      </c>
      <c r="F16" s="1755"/>
      <c r="G16" s="1755"/>
      <c r="H16" s="1755"/>
      <c r="I16" s="579">
        <v>170000</v>
      </c>
      <c r="J16" s="580" t="s">
        <v>129</v>
      </c>
      <c r="K16" s="581">
        <f>SUMIFS('4.住戸情報入力'!Q:Q,'4.住戸情報入力'!P:P,E16,'4.住戸情報入力'!R:R,$G$4)+SUMIFS('4.住戸情報入力'!T:T,'4.住戸情報入力'!S:S,E16,'4.住戸情報入力'!U:U,$G$4)</f>
        <v>0</v>
      </c>
      <c r="L16" s="580" t="s">
        <v>189</v>
      </c>
      <c r="M16" s="848">
        <v>140000</v>
      </c>
      <c r="N16" s="849" t="s">
        <v>129</v>
      </c>
      <c r="O16" s="581">
        <f>SUMIFS('4.住戸情報入力'!W:W,'4.住戸情報入力'!V:V,E16,'4.住戸情報入力'!X:X,$G$4)+SUMIFS('4.住戸情報入力'!Z:Z,'4.住戸情報入力'!Y:Y,E16,'4.住戸情報入力'!AA:AA,$G$4)</f>
        <v>0</v>
      </c>
      <c r="P16" s="580" t="s">
        <v>189</v>
      </c>
      <c r="Q16" s="582">
        <f t="shared" si="0"/>
        <v>0</v>
      </c>
      <c r="R16" s="580" t="s">
        <v>129</v>
      </c>
      <c r="S16" s="1744"/>
    </row>
    <row r="17" spans="1:23" ht="28">
      <c r="A17" s="321"/>
      <c r="B17" s="1725"/>
      <c r="C17" s="1722"/>
      <c r="D17" s="1756"/>
      <c r="E17" s="1754" t="s">
        <v>429</v>
      </c>
      <c r="F17" s="1755"/>
      <c r="G17" s="1755"/>
      <c r="H17" s="1755"/>
      <c r="I17" s="579">
        <v>180000</v>
      </c>
      <c r="J17" s="580" t="s">
        <v>129</v>
      </c>
      <c r="K17" s="581">
        <f>SUMIFS('4.住戸情報入力'!Q:Q,'4.住戸情報入力'!P:P,E17,'4.住戸情報入力'!R:R,$G$4)+SUMIFS('4.住戸情報入力'!T:T,'4.住戸情報入力'!S:S,E17,'4.住戸情報入力'!U:U,$G$4)</f>
        <v>0</v>
      </c>
      <c r="L17" s="580" t="s">
        <v>189</v>
      </c>
      <c r="M17" s="848">
        <v>150000</v>
      </c>
      <c r="N17" s="849" t="s">
        <v>129</v>
      </c>
      <c r="O17" s="581">
        <f>SUMIFS('4.住戸情報入力'!W:W,'4.住戸情報入力'!V:V,E17,'4.住戸情報入力'!X:X,$G$4)+SUMIFS('4.住戸情報入力'!Z:Z,'4.住戸情報入力'!Y:Y,E17,'4.住戸情報入力'!AA:AA,$G$4)</f>
        <v>0</v>
      </c>
      <c r="P17" s="580" t="s">
        <v>189</v>
      </c>
      <c r="Q17" s="582">
        <f t="shared" si="0"/>
        <v>0</v>
      </c>
      <c r="R17" s="580" t="s">
        <v>129</v>
      </c>
      <c r="S17" s="1744"/>
    </row>
    <row r="18" spans="1:23" ht="28">
      <c r="A18" s="321"/>
      <c r="B18" s="1725"/>
      <c r="C18" s="1722"/>
      <c r="D18" s="1756"/>
      <c r="E18" s="1754" t="s">
        <v>430</v>
      </c>
      <c r="F18" s="1755"/>
      <c r="G18" s="1755"/>
      <c r="H18" s="1755"/>
      <c r="I18" s="579">
        <v>190000</v>
      </c>
      <c r="J18" s="580" t="s">
        <v>129</v>
      </c>
      <c r="K18" s="581">
        <f>SUMIFS('4.住戸情報入力'!Q:Q,'4.住戸情報入力'!P:P,E18,'4.住戸情報入力'!R:R,$G$4)+SUMIFS('4.住戸情報入力'!T:T,'4.住戸情報入力'!S:S,E18,'4.住戸情報入力'!U:U,$G$4)</f>
        <v>0</v>
      </c>
      <c r="L18" s="580" t="s">
        <v>189</v>
      </c>
      <c r="M18" s="848">
        <v>160000</v>
      </c>
      <c r="N18" s="849" t="s">
        <v>129</v>
      </c>
      <c r="O18" s="581">
        <f>SUMIFS('4.住戸情報入力'!W:W,'4.住戸情報入力'!V:V,E18,'4.住戸情報入力'!X:X,$G$4)+SUMIFS('4.住戸情報入力'!Z:Z,'4.住戸情報入力'!Y:Y,E18,'4.住戸情報入力'!AA:AA,$G$4)</f>
        <v>0</v>
      </c>
      <c r="P18" s="580" t="s">
        <v>189</v>
      </c>
      <c r="Q18" s="582">
        <f t="shared" si="0"/>
        <v>0</v>
      </c>
      <c r="R18" s="580" t="s">
        <v>129</v>
      </c>
      <c r="S18" s="1744"/>
    </row>
    <row r="19" spans="1:23" ht="28">
      <c r="A19" s="321"/>
      <c r="B19" s="1725"/>
      <c r="C19" s="1722"/>
      <c r="D19" s="1756"/>
      <c r="E19" s="1754" t="s">
        <v>431</v>
      </c>
      <c r="F19" s="1755"/>
      <c r="G19" s="1755"/>
      <c r="H19" s="1755"/>
      <c r="I19" s="579">
        <v>200000</v>
      </c>
      <c r="J19" s="580" t="s">
        <v>129</v>
      </c>
      <c r="K19" s="581">
        <f>SUMIFS('4.住戸情報入力'!Q:Q,'4.住戸情報入力'!P:P,E19,'4.住戸情報入力'!R:R,$G$4)+SUMIFS('4.住戸情報入力'!T:T,'4.住戸情報入力'!S:S,E19,'4.住戸情報入力'!U:U,$G$4)</f>
        <v>0</v>
      </c>
      <c r="L19" s="580" t="s">
        <v>189</v>
      </c>
      <c r="M19" s="848">
        <v>170000</v>
      </c>
      <c r="N19" s="849" t="s">
        <v>129</v>
      </c>
      <c r="O19" s="581">
        <f>SUMIFS('4.住戸情報入力'!W:W,'4.住戸情報入力'!V:V,E19,'4.住戸情報入力'!X:X,$G$4)+SUMIFS('4.住戸情報入力'!Z:Z,'4.住戸情報入力'!Y:Y,E19,'4.住戸情報入力'!AA:AA,$G$4)</f>
        <v>0</v>
      </c>
      <c r="P19" s="580" t="s">
        <v>189</v>
      </c>
      <c r="Q19" s="582">
        <f t="shared" si="0"/>
        <v>0</v>
      </c>
      <c r="R19" s="580" t="s">
        <v>129</v>
      </c>
      <c r="S19" s="1744"/>
    </row>
    <row r="20" spans="1:23" ht="28">
      <c r="A20" s="321"/>
      <c r="B20" s="1725"/>
      <c r="C20" s="1722"/>
      <c r="D20" s="1756"/>
      <c r="E20" s="1754" t="s">
        <v>432</v>
      </c>
      <c r="F20" s="1755"/>
      <c r="G20" s="1755"/>
      <c r="H20" s="1755"/>
      <c r="I20" s="579">
        <v>220000</v>
      </c>
      <c r="J20" s="580" t="s">
        <v>129</v>
      </c>
      <c r="K20" s="581">
        <f>SUMIFS('4.住戸情報入力'!Q:Q,'4.住戸情報入力'!P:P,E20,'4.住戸情報入力'!R:R,$G$4)+SUMIFS('4.住戸情報入力'!T:T,'4.住戸情報入力'!S:S,E20,'4.住戸情報入力'!U:U,$G$4)</f>
        <v>0</v>
      </c>
      <c r="L20" s="580" t="s">
        <v>189</v>
      </c>
      <c r="M20" s="848">
        <v>190000</v>
      </c>
      <c r="N20" s="849" t="s">
        <v>129</v>
      </c>
      <c r="O20" s="581">
        <f>SUMIFS('4.住戸情報入力'!W:W,'4.住戸情報入力'!V:V,E20,'4.住戸情報入力'!X:X,$G$4)+SUMIFS('4.住戸情報入力'!Z:Z,'4.住戸情報入力'!Y:Y,E20,'4.住戸情報入力'!AA:AA,$G$4)</f>
        <v>0</v>
      </c>
      <c r="P20" s="580" t="s">
        <v>189</v>
      </c>
      <c r="Q20" s="582">
        <f t="shared" si="0"/>
        <v>0</v>
      </c>
      <c r="R20" s="580" t="s">
        <v>129</v>
      </c>
      <c r="S20" s="1744"/>
    </row>
    <row r="21" spans="1:23" ht="28.5" thickBot="1">
      <c r="A21" s="321"/>
      <c r="B21" s="1725"/>
      <c r="C21" s="1722"/>
      <c r="D21" s="1757"/>
      <c r="E21" s="1793" t="s">
        <v>433</v>
      </c>
      <c r="F21" s="1769"/>
      <c r="G21" s="1769"/>
      <c r="H21" s="1769"/>
      <c r="I21" s="583">
        <v>240000</v>
      </c>
      <c r="J21" s="584" t="s">
        <v>129</v>
      </c>
      <c r="K21" s="585">
        <f>SUMIFS('4.住戸情報入力'!Q:Q,'4.住戸情報入力'!P:P,E21,'4.住戸情報入力'!R:R,$G$4)+SUMIFS('4.住戸情報入力'!T:T,'4.住戸情報入力'!S:S,E21,'4.住戸情報入力'!U:U,$G$4)</f>
        <v>0</v>
      </c>
      <c r="L21" s="584" t="s">
        <v>189</v>
      </c>
      <c r="M21" s="850">
        <v>200000</v>
      </c>
      <c r="N21" s="851" t="s">
        <v>129</v>
      </c>
      <c r="O21" s="585">
        <f>SUMIFS('4.住戸情報入力'!W:W,'4.住戸情報入力'!V:V,E21,'4.住戸情報入力'!X:X,$G$4)+SUMIFS('4.住戸情報入力'!Z:Z,'4.住戸情報入力'!Y:Y,E21,'4.住戸情報入力'!AA:AA,$G$4)</f>
        <v>0</v>
      </c>
      <c r="P21" s="584" t="s">
        <v>189</v>
      </c>
      <c r="Q21" s="586">
        <f>I21*K21+M21*O21</f>
        <v>0</v>
      </c>
      <c r="R21" s="584" t="s">
        <v>129</v>
      </c>
      <c r="S21" s="1745"/>
    </row>
    <row r="22" spans="1:23" s="250" customFormat="1" ht="28.5" thickTop="1">
      <c r="A22" s="321"/>
      <c r="B22" s="1725"/>
      <c r="C22" s="1722"/>
      <c r="D22" s="1733" t="s">
        <v>325</v>
      </c>
      <c r="E22" s="1734"/>
      <c r="F22" s="1734"/>
      <c r="G22" s="1734"/>
      <c r="H22" s="1734"/>
      <c r="I22" s="1734"/>
      <c r="J22" s="1734"/>
      <c r="K22" s="1734"/>
      <c r="L22" s="1734"/>
      <c r="M22" s="1734"/>
      <c r="N22" s="1734"/>
      <c r="O22" s="1734"/>
      <c r="P22" s="568" t="s">
        <v>316</v>
      </c>
      <c r="Q22" s="569">
        <f>SUM(Q14:Q21)</f>
        <v>0</v>
      </c>
      <c r="R22" s="570" t="s">
        <v>129</v>
      </c>
      <c r="S22" s="587"/>
      <c r="U22" s="5"/>
      <c r="V22" s="5"/>
      <c r="W22" s="5"/>
    </row>
    <row r="23" spans="1:23" s="256" customFormat="1" ht="27.75" customHeight="1">
      <c r="A23" s="322"/>
      <c r="B23" s="1725"/>
      <c r="C23" s="1722"/>
      <c r="D23" s="1746" t="s">
        <v>460</v>
      </c>
      <c r="E23" s="1727" t="s">
        <v>597</v>
      </c>
      <c r="F23" s="1728"/>
      <c r="G23" s="1728"/>
      <c r="H23" s="1728"/>
      <c r="I23" s="1728"/>
      <c r="J23" s="1728"/>
      <c r="K23" s="1728"/>
      <c r="L23" s="1729"/>
      <c r="M23" s="575">
        <v>340000</v>
      </c>
      <c r="N23" s="588" t="s">
        <v>129</v>
      </c>
      <c r="O23" s="589">
        <f>COUNTIFS('4.住戸情報入力'!AB:AB,E23,'4.住戸情報入力'!AC:AC,$G$4)</f>
        <v>0</v>
      </c>
      <c r="P23" s="590" t="s">
        <v>189</v>
      </c>
      <c r="Q23" s="591">
        <f>M23*O23</f>
        <v>0</v>
      </c>
      <c r="R23" s="590" t="s">
        <v>129</v>
      </c>
      <c r="S23" s="1743" t="s">
        <v>1004</v>
      </c>
      <c r="U23" s="754"/>
      <c r="V23" s="754"/>
      <c r="W23" s="754"/>
    </row>
    <row r="24" spans="1:23" s="256" customFormat="1" ht="27.75" customHeight="1">
      <c r="A24" s="322"/>
      <c r="B24" s="1725"/>
      <c r="C24" s="1722"/>
      <c r="D24" s="1747"/>
      <c r="E24" s="1782" t="s">
        <v>598</v>
      </c>
      <c r="F24" s="1783"/>
      <c r="G24" s="1783"/>
      <c r="H24" s="1783"/>
      <c r="I24" s="1783"/>
      <c r="J24" s="1783"/>
      <c r="K24" s="1783"/>
      <c r="L24" s="1784"/>
      <c r="M24" s="579">
        <v>430000</v>
      </c>
      <c r="N24" s="590" t="s">
        <v>129</v>
      </c>
      <c r="O24" s="592">
        <f>COUNTIFS('4.住戸情報入力'!AB:AB,E24,'4.住戸情報入力'!AC:AC,$G$4)</f>
        <v>0</v>
      </c>
      <c r="P24" s="590" t="s">
        <v>189</v>
      </c>
      <c r="Q24" s="591">
        <f t="shared" ref="Q24:Q26" si="1">M24*O24</f>
        <v>0</v>
      </c>
      <c r="R24" s="590" t="s">
        <v>129</v>
      </c>
      <c r="S24" s="1744"/>
      <c r="U24" s="754"/>
      <c r="V24" s="754"/>
      <c r="W24" s="754"/>
    </row>
    <row r="25" spans="1:23" s="256" customFormat="1" ht="27.75" customHeight="1">
      <c r="A25" s="322"/>
      <c r="B25" s="1725"/>
      <c r="C25" s="1722"/>
      <c r="D25" s="1747"/>
      <c r="E25" s="1782" t="s">
        <v>599</v>
      </c>
      <c r="F25" s="1783"/>
      <c r="G25" s="1783"/>
      <c r="H25" s="1783"/>
      <c r="I25" s="1783"/>
      <c r="J25" s="1783"/>
      <c r="K25" s="1783"/>
      <c r="L25" s="1784"/>
      <c r="M25" s="579">
        <v>480000</v>
      </c>
      <c r="N25" s="590" t="s">
        <v>129</v>
      </c>
      <c r="O25" s="581">
        <f>COUNTIFS('4.住戸情報入力'!AB:AB,E25,'4.住戸情報入力'!AC:AC,$G$4)</f>
        <v>0</v>
      </c>
      <c r="P25" s="590" t="s">
        <v>189</v>
      </c>
      <c r="Q25" s="591">
        <f t="shared" si="1"/>
        <v>0</v>
      </c>
      <c r="R25" s="590" t="s">
        <v>129</v>
      </c>
      <c r="S25" s="1744"/>
      <c r="U25" s="754"/>
      <c r="V25" s="754"/>
      <c r="W25" s="754"/>
    </row>
    <row r="26" spans="1:23" s="256" customFormat="1" ht="27.75" customHeight="1" thickBot="1">
      <c r="A26" s="322"/>
      <c r="B26" s="1725"/>
      <c r="C26" s="1722"/>
      <c r="D26" s="1747"/>
      <c r="E26" s="1785" t="s">
        <v>434</v>
      </c>
      <c r="F26" s="1786"/>
      <c r="G26" s="1786"/>
      <c r="H26" s="1786"/>
      <c r="I26" s="1786"/>
      <c r="J26" s="1786"/>
      <c r="K26" s="1786"/>
      <c r="L26" s="1787"/>
      <c r="M26" s="583">
        <v>670000</v>
      </c>
      <c r="N26" s="594" t="s">
        <v>129</v>
      </c>
      <c r="O26" s="595">
        <f>COUNTIFS('4.住戸情報入力'!AB:AB,E26,'4.住戸情報入力'!AC:AC,$G$4)</f>
        <v>0</v>
      </c>
      <c r="P26" s="596" t="s">
        <v>189</v>
      </c>
      <c r="Q26" s="597">
        <f t="shared" si="1"/>
        <v>0</v>
      </c>
      <c r="R26" s="596" t="s">
        <v>129</v>
      </c>
      <c r="S26" s="1745"/>
      <c r="U26" s="754"/>
      <c r="V26" s="754"/>
      <c r="W26" s="754"/>
    </row>
    <row r="27" spans="1:23" s="256" customFormat="1" ht="27.75" customHeight="1" thickTop="1">
      <c r="A27" s="322"/>
      <c r="B27" s="1725"/>
      <c r="C27" s="1722"/>
      <c r="D27" s="1766" t="s">
        <v>325</v>
      </c>
      <c r="E27" s="1767"/>
      <c r="F27" s="1767"/>
      <c r="G27" s="1767"/>
      <c r="H27" s="1767"/>
      <c r="I27" s="1767"/>
      <c r="J27" s="1767"/>
      <c r="K27" s="1767"/>
      <c r="L27" s="598" t="s">
        <v>317</v>
      </c>
      <c r="M27" s="764"/>
      <c r="N27" s="801"/>
      <c r="O27" s="801"/>
      <c r="P27" s="598" t="s">
        <v>317</v>
      </c>
      <c r="Q27" s="599">
        <f>SUM(Q23:Q26)</f>
        <v>0</v>
      </c>
      <c r="R27" s="600" t="s">
        <v>129</v>
      </c>
      <c r="S27" s="601"/>
      <c r="U27" s="754"/>
      <c r="V27" s="754"/>
      <c r="W27" s="754"/>
    </row>
    <row r="28" spans="1:23" s="250" customFormat="1" ht="28.5" customHeight="1">
      <c r="A28" s="321"/>
      <c r="B28" s="1725"/>
      <c r="C28" s="1722"/>
      <c r="D28" s="1756" t="s">
        <v>190</v>
      </c>
      <c r="E28" s="1794" t="s">
        <v>554</v>
      </c>
      <c r="F28" s="1795"/>
      <c r="G28" s="1795"/>
      <c r="H28" s="1795"/>
      <c r="I28" s="1795"/>
      <c r="J28" s="1795"/>
      <c r="K28" s="1795"/>
      <c r="L28" s="1801"/>
      <c r="M28" s="602">
        <v>100000</v>
      </c>
      <c r="N28" s="561" t="s">
        <v>129</v>
      </c>
      <c r="O28" s="603">
        <f>COUNTIFS('4.住戸情報入力'!AD:AD,E28,'4.住戸情報入力'!AE:AE,$G$4)+COUNTIFS('4.住戸情報入力'!AF:AF,E28,'4.住戸情報入力'!AG:AG,$G$4)</f>
        <v>0</v>
      </c>
      <c r="P28" s="561" t="s">
        <v>189</v>
      </c>
      <c r="Q28" s="562">
        <f>M28*O28</f>
        <v>0</v>
      </c>
      <c r="R28" s="561" t="s">
        <v>129</v>
      </c>
      <c r="S28" s="1743" t="s">
        <v>1004</v>
      </c>
      <c r="U28" s="5"/>
      <c r="V28" s="5"/>
      <c r="W28" s="5"/>
    </row>
    <row r="29" spans="1:23" s="256" customFormat="1" ht="27.75" customHeight="1">
      <c r="A29" s="322"/>
      <c r="B29" s="1725"/>
      <c r="C29" s="1722"/>
      <c r="D29" s="1756"/>
      <c r="E29" s="1794" t="s">
        <v>1030</v>
      </c>
      <c r="F29" s="1795"/>
      <c r="G29" s="1795"/>
      <c r="H29" s="1795"/>
      <c r="I29" s="1795"/>
      <c r="J29" s="1795"/>
      <c r="K29" s="1795"/>
      <c r="L29" s="1801"/>
      <c r="M29" s="604">
        <v>380000</v>
      </c>
      <c r="N29" s="600" t="s">
        <v>129</v>
      </c>
      <c r="O29" s="603">
        <f>COUNTIFS('4.住戸情報入力'!AD:AD,E29,'4.住戸情報入力'!AE:AE,$G$4)+COUNTIFS('4.住戸情報入力'!AF:AF,E29,'4.住戸情報入力'!AG:AG,$G$4)</f>
        <v>0</v>
      </c>
      <c r="P29" s="600" t="s">
        <v>189</v>
      </c>
      <c r="Q29" s="599">
        <f>M29*O29</f>
        <v>0</v>
      </c>
      <c r="R29" s="600" t="s">
        <v>129</v>
      </c>
      <c r="S29" s="1744"/>
      <c r="U29" s="754"/>
      <c r="V29" s="754"/>
      <c r="W29" s="754"/>
    </row>
    <row r="30" spans="1:23" s="256" customFormat="1" ht="27.75" customHeight="1">
      <c r="A30" s="322"/>
      <c r="B30" s="1725"/>
      <c r="C30" s="1722"/>
      <c r="D30" s="1756"/>
      <c r="E30" s="1808" t="s">
        <v>555</v>
      </c>
      <c r="F30" s="1809"/>
      <c r="G30" s="803"/>
      <c r="H30" s="804"/>
      <c r="I30" s="1802" t="s">
        <v>695</v>
      </c>
      <c r="J30" s="1803"/>
      <c r="K30" s="1803"/>
      <c r="L30" s="1804"/>
      <c r="M30" s="1833" t="s">
        <v>696</v>
      </c>
      <c r="N30" s="1834"/>
      <c r="O30" s="1834"/>
      <c r="P30" s="1835"/>
      <c r="Q30" s="799"/>
      <c r="R30" s="769"/>
      <c r="S30" s="1744"/>
      <c r="U30" s="754"/>
      <c r="V30" s="754"/>
      <c r="W30" s="754"/>
    </row>
    <row r="31" spans="1:23" s="250" customFormat="1" ht="28" customHeight="1">
      <c r="A31" s="321"/>
      <c r="B31" s="1725"/>
      <c r="C31" s="1722"/>
      <c r="D31" s="1756"/>
      <c r="E31" s="1810"/>
      <c r="F31" s="1811"/>
      <c r="G31" s="1836" t="s">
        <v>435</v>
      </c>
      <c r="H31" s="1836"/>
      <c r="I31" s="575">
        <v>460000</v>
      </c>
      <c r="J31" s="576" t="s">
        <v>129</v>
      </c>
      <c r="K31" s="577">
        <f>COUNTIFS('4.住戸情報入力'!AD:AD,"エアコン*"&amp;G31,'4.住戸情報入力'!AE:AE,$G$4)</f>
        <v>0</v>
      </c>
      <c r="L31" s="576" t="s">
        <v>189</v>
      </c>
      <c r="M31" s="848">
        <v>430000</v>
      </c>
      <c r="N31" s="580" t="s">
        <v>129</v>
      </c>
      <c r="O31" s="581">
        <f>COUNTIFS('4.住戸情報入力'!AF:AF,"エアコン*"&amp;G31,'4.住戸情報入力'!AG:AG,$G$4)</f>
        <v>0</v>
      </c>
      <c r="P31" s="580" t="s">
        <v>189</v>
      </c>
      <c r="Q31" s="578">
        <f>I31*K31+M31*O31</f>
        <v>0</v>
      </c>
      <c r="R31" s="580" t="s">
        <v>129</v>
      </c>
      <c r="S31" s="1744"/>
      <c r="U31" s="5"/>
      <c r="V31" s="5"/>
      <c r="W31" s="5"/>
    </row>
    <row r="32" spans="1:23" s="250" customFormat="1" ht="28.5" thickBot="1">
      <c r="A32" s="321"/>
      <c r="B32" s="1725"/>
      <c r="C32" s="1722"/>
      <c r="D32" s="1757"/>
      <c r="E32" s="1812"/>
      <c r="F32" s="1813"/>
      <c r="G32" s="1769" t="s">
        <v>434</v>
      </c>
      <c r="H32" s="1769"/>
      <c r="I32" s="583">
        <v>530000</v>
      </c>
      <c r="J32" s="584" t="s">
        <v>129</v>
      </c>
      <c r="K32" s="585">
        <f>COUNTIFS('4.住戸情報入力'!AD:AD,"エアコン*"&amp;G32,'4.住戸情報入力'!AE:AE,$G$4)</f>
        <v>0</v>
      </c>
      <c r="L32" s="584" t="s">
        <v>189</v>
      </c>
      <c r="M32" s="850">
        <v>500000</v>
      </c>
      <c r="N32" s="584" t="s">
        <v>129</v>
      </c>
      <c r="O32" s="585">
        <f>COUNTIFS('4.住戸情報入力'!AF:AF,"エアコン*"&amp;G32,'4.住戸情報入力'!AG:AG,$G$4)</f>
        <v>0</v>
      </c>
      <c r="P32" s="584" t="s">
        <v>189</v>
      </c>
      <c r="Q32" s="586">
        <f>I32*K32+M32*O32</f>
        <v>0</v>
      </c>
      <c r="R32" s="584" t="s">
        <v>129</v>
      </c>
      <c r="S32" s="1745"/>
      <c r="U32" s="5"/>
      <c r="V32" s="5"/>
      <c r="W32" s="5"/>
    </row>
    <row r="33" spans="1:23" s="250" customFormat="1" ht="29" thickTop="1" thickBot="1">
      <c r="A33" s="321"/>
      <c r="B33" s="1725"/>
      <c r="C33" s="1722"/>
      <c r="D33" s="1814" t="s">
        <v>325</v>
      </c>
      <c r="E33" s="1815"/>
      <c r="F33" s="1815"/>
      <c r="G33" s="1815"/>
      <c r="H33" s="1815"/>
      <c r="I33" s="1815"/>
      <c r="J33" s="1815"/>
      <c r="K33" s="1815"/>
      <c r="L33" s="1815"/>
      <c r="M33" s="1815"/>
      <c r="N33" s="1815"/>
      <c r="O33" s="1815"/>
      <c r="P33" s="607" t="s">
        <v>318</v>
      </c>
      <c r="Q33" s="608">
        <f>SUM(Q28:Q32)</f>
        <v>0</v>
      </c>
      <c r="R33" s="609" t="s">
        <v>129</v>
      </c>
      <c r="S33" s="610"/>
      <c r="U33" s="781"/>
      <c r="V33" s="5"/>
      <c r="W33" s="5"/>
    </row>
    <row r="34" spans="1:23" s="256" customFormat="1" ht="27.75" customHeight="1" thickTop="1" thickBot="1">
      <c r="A34" s="322"/>
      <c r="B34" s="1725"/>
      <c r="C34" s="1722"/>
      <c r="D34" s="1816" t="s">
        <v>552</v>
      </c>
      <c r="E34" s="1817"/>
      <c r="F34" s="1817"/>
      <c r="G34" s="1817"/>
      <c r="H34" s="1817"/>
      <c r="I34" s="1817"/>
      <c r="J34" s="1817"/>
      <c r="K34" s="1817"/>
      <c r="L34" s="1817"/>
      <c r="M34" s="1817"/>
      <c r="N34" s="1818"/>
      <c r="O34" s="611" t="s">
        <v>489</v>
      </c>
      <c r="P34" s="612" t="s">
        <v>490</v>
      </c>
      <c r="Q34" s="613">
        <f>65000*SUMIFS('4.住戸情報入力'!AS:AS,'4.住戸情報入力'!AR:AR,"2.6ｋＷ未満",'4.住戸情報入力'!AT:AT,$G$4)+80000*SUMIFS('4.住戸情報入力'!AS:AS,'4.住戸情報入力'!AR:AR,"2.6ｋＷ以上",'4.住戸情報入力'!AT:AT,$G$4)</f>
        <v>0</v>
      </c>
      <c r="R34" s="614" t="s">
        <v>129</v>
      </c>
      <c r="S34" s="574" t="s">
        <v>1004</v>
      </c>
      <c r="U34" s="754"/>
      <c r="V34" s="754"/>
      <c r="W34" s="754"/>
    </row>
    <row r="35" spans="1:23" s="256" customFormat="1" ht="27.75" customHeight="1" thickTop="1" thickBot="1">
      <c r="A35" s="322"/>
      <c r="B35" s="1725"/>
      <c r="C35" s="1722"/>
      <c r="D35" s="1816" t="s">
        <v>553</v>
      </c>
      <c r="E35" s="1817"/>
      <c r="F35" s="1817"/>
      <c r="G35" s="1817"/>
      <c r="H35" s="1817"/>
      <c r="I35" s="1817"/>
      <c r="J35" s="1817"/>
      <c r="K35" s="1817"/>
      <c r="L35" s="1817"/>
      <c r="M35" s="1817"/>
      <c r="N35" s="1818"/>
      <c r="O35" s="615" t="s">
        <v>489</v>
      </c>
      <c r="P35" s="616" t="s">
        <v>550</v>
      </c>
      <c r="Q35" s="617">
        <f>SUMIFS('4.住戸情報入力'!AV:AV,'4.住戸情報入力'!AW:AW,$G$4)</f>
        <v>0</v>
      </c>
      <c r="R35" s="618" t="s">
        <v>129</v>
      </c>
      <c r="S35" s="574" t="s">
        <v>1004</v>
      </c>
      <c r="U35" s="754"/>
      <c r="V35" s="754"/>
      <c r="W35" s="754"/>
    </row>
    <row r="36" spans="1:23" s="256" customFormat="1" ht="27.75" customHeight="1" thickTop="1">
      <c r="A36" s="322"/>
      <c r="B36" s="1725"/>
      <c r="C36" s="1722"/>
      <c r="D36" s="1827" t="s">
        <v>191</v>
      </c>
      <c r="E36" s="1773" t="s">
        <v>648</v>
      </c>
      <c r="F36" s="1774"/>
      <c r="G36" s="1774"/>
      <c r="H36" s="1774"/>
      <c r="I36" s="789"/>
      <c r="J36" s="794"/>
      <c r="K36" s="791"/>
      <c r="L36" s="798"/>
      <c r="M36" s="789">
        <v>300000</v>
      </c>
      <c r="N36" s="588" t="s">
        <v>129</v>
      </c>
      <c r="O36" s="577">
        <f>COUNTIFS('4.住戸情報入力'!AJ:AJ,E36,'4.住戸情報入力'!AK:AK,$G$4)</f>
        <v>0</v>
      </c>
      <c r="P36" s="588" t="s">
        <v>189</v>
      </c>
      <c r="Q36" s="619">
        <f>M36*O36</f>
        <v>0</v>
      </c>
      <c r="R36" s="588" t="s">
        <v>129</v>
      </c>
      <c r="S36" s="1772" t="s">
        <v>1004</v>
      </c>
      <c r="U36" s="754"/>
    </row>
    <row r="37" spans="1:23" s="256" customFormat="1" ht="27.75" customHeight="1">
      <c r="A37" s="322"/>
      <c r="B37" s="1725"/>
      <c r="C37" s="1722"/>
      <c r="D37" s="1722"/>
      <c r="E37" s="1775" t="s">
        <v>649</v>
      </c>
      <c r="F37" s="1776"/>
      <c r="G37" s="1776"/>
      <c r="H37" s="790" t="s">
        <v>461</v>
      </c>
      <c r="I37" s="787"/>
      <c r="J37" s="795"/>
      <c r="K37" s="791"/>
      <c r="L37" s="590"/>
      <c r="M37" s="787">
        <v>140000</v>
      </c>
      <c r="N37" s="590" t="s">
        <v>129</v>
      </c>
      <c r="O37" s="577">
        <f>COUNTIFS('4.住戸情報入力'!AJ:AJ,"ガス潜熱回収型給湯機（エコジョーズ等）20号以下",'4.住戸情報入力'!AK:AK,$G$4)</f>
        <v>0</v>
      </c>
      <c r="P37" s="590" t="s">
        <v>189</v>
      </c>
      <c r="Q37" s="591">
        <f t="shared" ref="Q37:Q42" si="2">M37*O37</f>
        <v>0</v>
      </c>
      <c r="R37" s="590" t="s">
        <v>129</v>
      </c>
      <c r="S37" s="1772"/>
      <c r="U37" s="392"/>
    </row>
    <row r="38" spans="1:23" s="256" customFormat="1" ht="27.75" customHeight="1">
      <c r="A38" s="322"/>
      <c r="B38" s="1725"/>
      <c r="C38" s="1722"/>
      <c r="D38" s="1722"/>
      <c r="E38" s="1773"/>
      <c r="F38" s="1774"/>
      <c r="G38" s="1774"/>
      <c r="H38" s="790" t="s">
        <v>462</v>
      </c>
      <c r="I38" s="787"/>
      <c r="J38" s="795"/>
      <c r="K38" s="791"/>
      <c r="L38" s="590"/>
      <c r="M38" s="787">
        <v>160000</v>
      </c>
      <c r="N38" s="590" t="s">
        <v>129</v>
      </c>
      <c r="O38" s="577">
        <f>COUNTIFS('4.住戸情報入力'!AJ:AJ,"ガス潜熱回収型給湯機（エコジョーズ等）24号",'4.住戸情報入力'!AK:AK,$G$4)</f>
        <v>0</v>
      </c>
      <c r="P38" s="590" t="s">
        <v>189</v>
      </c>
      <c r="Q38" s="591">
        <f t="shared" si="2"/>
        <v>0</v>
      </c>
      <c r="R38" s="590" t="s">
        <v>129</v>
      </c>
      <c r="S38" s="1772"/>
      <c r="U38" s="754"/>
      <c r="V38" s="754"/>
      <c r="W38" s="754"/>
    </row>
    <row r="39" spans="1:23" s="250" customFormat="1" ht="28">
      <c r="A39" s="321"/>
      <c r="B39" s="1725"/>
      <c r="C39" s="1722"/>
      <c r="D39" s="1722"/>
      <c r="E39" s="1754" t="s">
        <v>192</v>
      </c>
      <c r="F39" s="1755"/>
      <c r="G39" s="1755"/>
      <c r="H39" s="1755"/>
      <c r="I39" s="787"/>
      <c r="J39" s="796"/>
      <c r="K39" s="792"/>
      <c r="L39" s="580"/>
      <c r="M39" s="787">
        <v>400000</v>
      </c>
      <c r="N39" s="580" t="s">
        <v>129</v>
      </c>
      <c r="O39" s="581">
        <f>COUNTIFS('4.住戸情報入力'!AJ:AJ,E39,'4.住戸情報入力'!AK:AK,$G$4)</f>
        <v>0</v>
      </c>
      <c r="P39" s="580" t="s">
        <v>189</v>
      </c>
      <c r="Q39" s="582">
        <f t="shared" si="2"/>
        <v>0</v>
      </c>
      <c r="R39" s="580" t="s">
        <v>129</v>
      </c>
      <c r="S39" s="1772"/>
      <c r="U39" s="5"/>
      <c r="V39" s="5"/>
      <c r="W39" s="5"/>
    </row>
    <row r="40" spans="1:23" s="250" customFormat="1" ht="28">
      <c r="A40" s="321"/>
      <c r="B40" s="1725"/>
      <c r="C40" s="1722"/>
      <c r="D40" s="1722"/>
      <c r="E40" s="1754" t="s">
        <v>592</v>
      </c>
      <c r="F40" s="1755"/>
      <c r="G40" s="1755"/>
      <c r="H40" s="1755"/>
      <c r="I40" s="787"/>
      <c r="J40" s="796"/>
      <c r="K40" s="792"/>
      <c r="L40" s="580"/>
      <c r="M40" s="787">
        <v>1000000</v>
      </c>
      <c r="N40" s="580" t="s">
        <v>129</v>
      </c>
      <c r="O40" s="581">
        <f>COUNTIFS('4.住戸情報入力'!AJ:AJ,E40,'4.住戸情報入力'!AK:AK,$G$4)</f>
        <v>0</v>
      </c>
      <c r="P40" s="580" t="s">
        <v>189</v>
      </c>
      <c r="Q40" s="582">
        <f t="shared" si="2"/>
        <v>0</v>
      </c>
      <c r="R40" s="580" t="s">
        <v>129</v>
      </c>
      <c r="S40" s="1772"/>
      <c r="U40" s="5"/>
      <c r="V40" s="5"/>
      <c r="W40" s="5"/>
    </row>
    <row r="41" spans="1:23" s="250" customFormat="1" ht="28">
      <c r="A41" s="321"/>
      <c r="B41" s="1725"/>
      <c r="C41" s="1722"/>
      <c r="D41" s="1722"/>
      <c r="E41" s="1754" t="s">
        <v>593</v>
      </c>
      <c r="F41" s="1755"/>
      <c r="G41" s="1755"/>
      <c r="H41" s="1755"/>
      <c r="I41" s="787"/>
      <c r="J41" s="796"/>
      <c r="K41" s="792"/>
      <c r="L41" s="580"/>
      <c r="M41" s="787">
        <v>1230000</v>
      </c>
      <c r="N41" s="580" t="s">
        <v>129</v>
      </c>
      <c r="O41" s="581">
        <f>COUNTIFS('4.住戸情報入力'!AJ:AJ,E41,'4.住戸情報入力'!AK:AK,$G$4)</f>
        <v>0</v>
      </c>
      <c r="P41" s="580" t="s">
        <v>189</v>
      </c>
      <c r="Q41" s="582">
        <f t="shared" si="2"/>
        <v>0</v>
      </c>
      <c r="R41" s="580" t="s">
        <v>129</v>
      </c>
      <c r="S41" s="1772"/>
      <c r="U41" s="5"/>
      <c r="V41" s="5"/>
      <c r="W41" s="5"/>
    </row>
    <row r="42" spans="1:23" s="250" customFormat="1" ht="28">
      <c r="A42" s="321"/>
      <c r="B42" s="1725"/>
      <c r="C42" s="1722"/>
      <c r="D42" s="1828"/>
      <c r="E42" s="1770" t="s">
        <v>594</v>
      </c>
      <c r="F42" s="1771"/>
      <c r="G42" s="1771"/>
      <c r="H42" s="1771"/>
      <c r="I42" s="788"/>
      <c r="J42" s="797"/>
      <c r="K42" s="793"/>
      <c r="L42" s="620"/>
      <c r="M42" s="788">
        <v>990000</v>
      </c>
      <c r="N42" s="620" t="s">
        <v>129</v>
      </c>
      <c r="O42" s="621">
        <f>COUNTIFS('4.住戸情報入力'!AJ:AJ,E42,'4.住戸情報入力'!AK:AK,$G$4)</f>
        <v>0</v>
      </c>
      <c r="P42" s="620" t="s">
        <v>189</v>
      </c>
      <c r="Q42" s="622">
        <f t="shared" si="2"/>
        <v>0</v>
      </c>
      <c r="R42" s="620" t="s">
        <v>129</v>
      </c>
      <c r="S42" s="1772"/>
      <c r="U42" s="5"/>
      <c r="V42" s="5"/>
      <c r="W42" s="5"/>
    </row>
    <row r="43" spans="1:23" s="256" customFormat="1" ht="27.75" customHeight="1">
      <c r="A43" s="322"/>
      <c r="B43" s="1725"/>
      <c r="C43" s="1722"/>
      <c r="D43" s="1825" t="s">
        <v>325</v>
      </c>
      <c r="E43" s="1826"/>
      <c r="F43" s="1826"/>
      <c r="G43" s="1826"/>
      <c r="H43" s="1826"/>
      <c r="I43" s="1826"/>
      <c r="J43" s="1826"/>
      <c r="K43" s="1826"/>
      <c r="L43" s="1826"/>
      <c r="M43" s="1826"/>
      <c r="N43" s="1826"/>
      <c r="O43" s="1826"/>
      <c r="P43" s="598" t="s">
        <v>324</v>
      </c>
      <c r="Q43" s="599">
        <f>SUM(Q36:Q42)</f>
        <v>0</v>
      </c>
      <c r="R43" s="600" t="s">
        <v>129</v>
      </c>
      <c r="S43" s="623"/>
      <c r="U43" s="754"/>
      <c r="V43" s="754"/>
      <c r="W43" s="754"/>
    </row>
    <row r="44" spans="1:23" s="256" customFormat="1" ht="27.75" customHeight="1">
      <c r="A44" s="322"/>
      <c r="B44" s="1725"/>
      <c r="C44" s="1722"/>
      <c r="D44" s="1819" t="s">
        <v>657</v>
      </c>
      <c r="E44" s="1820"/>
      <c r="F44" s="1820"/>
      <c r="G44" s="1820"/>
      <c r="H44" s="1820"/>
      <c r="I44" s="1820"/>
      <c r="J44" s="1820"/>
      <c r="K44" s="1820"/>
      <c r="L44" s="1820"/>
      <c r="M44" s="1820"/>
      <c r="N44" s="1820"/>
      <c r="O44" s="1820"/>
      <c r="P44" s="1821"/>
      <c r="Q44" s="624">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625" t="s">
        <v>129</v>
      </c>
      <c r="S44" s="1777" t="s">
        <v>1004</v>
      </c>
      <c r="U44" s="754"/>
      <c r="V44" s="754"/>
      <c r="W44" s="754"/>
    </row>
    <row r="45" spans="1:23" s="256" customFormat="1" ht="28">
      <c r="A45" s="322"/>
      <c r="B45" s="1725"/>
      <c r="C45" s="1722"/>
      <c r="D45" s="1819" t="s">
        <v>658</v>
      </c>
      <c r="E45" s="1820"/>
      <c r="F45" s="1820"/>
      <c r="G45" s="1820"/>
      <c r="H45" s="1820"/>
      <c r="I45" s="1820"/>
      <c r="J45" s="1820"/>
      <c r="K45" s="1820"/>
      <c r="L45" s="1821"/>
      <c r="M45" s="579">
        <v>8000</v>
      </c>
      <c r="N45" s="590" t="s">
        <v>129</v>
      </c>
      <c r="O45" s="577">
        <f>SUMIFS('4.住戸情報入力'!AL:AL,'4.住戸情報入力'!AM:AM,$G$4)</f>
        <v>0</v>
      </c>
      <c r="P45" s="590" t="s">
        <v>189</v>
      </c>
      <c r="Q45" s="624">
        <f>M45*O45</f>
        <v>0</v>
      </c>
      <c r="R45" s="626" t="s">
        <v>129</v>
      </c>
      <c r="S45" s="1778"/>
      <c r="U45" s="754"/>
      <c r="V45" s="754"/>
      <c r="W45" s="754"/>
    </row>
    <row r="46" spans="1:23" s="256" customFormat="1" ht="27.75" customHeight="1">
      <c r="A46" s="322"/>
      <c r="B46" s="1725"/>
      <c r="C46" s="1722"/>
      <c r="D46" s="1727" t="s">
        <v>1031</v>
      </c>
      <c r="E46" s="1728"/>
      <c r="F46" s="1728"/>
      <c r="G46" s="1728"/>
      <c r="H46" s="1728"/>
      <c r="I46" s="1728"/>
      <c r="J46" s="1728"/>
      <c r="K46" s="1728"/>
      <c r="L46" s="1729"/>
      <c r="M46" s="605">
        <v>100000</v>
      </c>
      <c r="N46" s="625" t="s">
        <v>129</v>
      </c>
      <c r="O46" s="606">
        <f>COUNTIFS('4.住戸情報入力'!AN:AN,"有り",'4.住戸情報入力'!AO:AO,$G$4)</f>
        <v>0</v>
      </c>
      <c r="P46" s="625" t="s">
        <v>189</v>
      </c>
      <c r="Q46" s="627">
        <f>M46*O46</f>
        <v>0</v>
      </c>
      <c r="R46" s="625" t="s">
        <v>129</v>
      </c>
      <c r="S46" s="1778"/>
      <c r="U46" s="754"/>
      <c r="V46" s="754"/>
      <c r="W46" s="754"/>
    </row>
    <row r="47" spans="1:23" s="256" customFormat="1" ht="27.75" customHeight="1">
      <c r="A47" s="322"/>
      <c r="B47" s="1725"/>
      <c r="C47" s="1722"/>
      <c r="D47" s="1730" t="s">
        <v>1032</v>
      </c>
      <c r="E47" s="1731"/>
      <c r="F47" s="1731"/>
      <c r="G47" s="1731"/>
      <c r="H47" s="1731"/>
      <c r="I47" s="1731"/>
      <c r="J47" s="1731"/>
      <c r="K47" s="1731"/>
      <c r="L47" s="1732"/>
      <c r="M47" s="628">
        <v>115000</v>
      </c>
      <c r="N47" s="600" t="s">
        <v>129</v>
      </c>
      <c r="O47" s="577">
        <f>COUNTIFS('4.住戸情報入力'!AN:AN,"有り（ガス計測含む）",'4.住戸情報入力'!AO:AO,$G$4)</f>
        <v>0</v>
      </c>
      <c r="P47" s="600" t="s">
        <v>189</v>
      </c>
      <c r="Q47" s="599">
        <f>M47*O47</f>
        <v>0</v>
      </c>
      <c r="R47" s="600" t="s">
        <v>129</v>
      </c>
      <c r="S47" s="1779"/>
      <c r="U47" s="754"/>
      <c r="V47" s="754"/>
      <c r="W47" s="754"/>
    </row>
    <row r="48" spans="1:23" s="256" customFormat="1" ht="27.75" customHeight="1" thickBot="1">
      <c r="A48" s="322"/>
      <c r="B48" s="1725"/>
      <c r="C48" s="1722"/>
      <c r="D48" s="1716" t="s">
        <v>307</v>
      </c>
      <c r="E48" s="1717"/>
      <c r="F48" s="1717"/>
      <c r="G48" s="1717"/>
      <c r="H48" s="1717"/>
      <c r="I48" s="1717"/>
      <c r="J48" s="1717"/>
      <c r="K48" s="1717"/>
      <c r="L48" s="1718"/>
      <c r="M48" s="1822"/>
      <c r="N48" s="1823"/>
      <c r="O48" s="1823"/>
      <c r="P48" s="1824"/>
      <c r="Q48" s="629">
        <f>SUMIFS('4.住戸情報入力'!AP:AP,'4.住戸情報入力'!AQ:AQ,$G$4)</f>
        <v>0</v>
      </c>
      <c r="R48" s="630" t="s">
        <v>129</v>
      </c>
      <c r="S48" s="631"/>
      <c r="U48" s="754"/>
      <c r="V48" s="754"/>
      <c r="W48" s="754"/>
    </row>
    <row r="49" spans="1:23" s="256" customFormat="1" ht="27.75" customHeight="1" thickTop="1" thickBot="1">
      <c r="A49" s="322"/>
      <c r="B49" s="1725"/>
      <c r="C49" s="1723"/>
      <c r="D49" s="1719" t="s">
        <v>325</v>
      </c>
      <c r="E49" s="1720"/>
      <c r="F49" s="1720"/>
      <c r="G49" s="1720"/>
      <c r="H49" s="1720"/>
      <c r="I49" s="1720"/>
      <c r="J49" s="1720"/>
      <c r="K49" s="1720"/>
      <c r="L49" s="1720"/>
      <c r="M49" s="1720"/>
      <c r="N49" s="1720"/>
      <c r="O49" s="1720"/>
      <c r="P49" s="632" t="s">
        <v>336</v>
      </c>
      <c r="Q49" s="633">
        <f>SUM(Q44:Q48)</f>
        <v>0</v>
      </c>
      <c r="R49" s="634" t="s">
        <v>129</v>
      </c>
      <c r="S49" s="635"/>
      <c r="U49" s="754"/>
      <c r="V49" s="754"/>
      <c r="W49" s="754"/>
    </row>
    <row r="50" spans="1:23" s="256" customFormat="1" ht="27.75" customHeight="1" thickTop="1">
      <c r="A50" s="322"/>
      <c r="B50" s="1726"/>
      <c r="C50" s="1733" t="s">
        <v>335</v>
      </c>
      <c r="D50" s="1734"/>
      <c r="E50" s="1734"/>
      <c r="F50" s="1734"/>
      <c r="G50" s="1734"/>
      <c r="H50" s="1734"/>
      <c r="I50" s="1734"/>
      <c r="J50" s="1734"/>
      <c r="K50" s="1734"/>
      <c r="L50" s="1734"/>
      <c r="M50" s="1734"/>
      <c r="N50" s="1734"/>
      <c r="O50" s="1734"/>
      <c r="P50" s="598" t="s">
        <v>463</v>
      </c>
      <c r="Q50" s="599">
        <f>SUM(Q12,Q22,Q27,Q33,Q34,Q35,Q43,Q49)</f>
        <v>0</v>
      </c>
      <c r="R50" s="600" t="s">
        <v>129</v>
      </c>
      <c r="S50" s="623" t="s">
        <v>464</v>
      </c>
      <c r="U50" s="754"/>
      <c r="V50" s="754"/>
      <c r="W50" s="754"/>
    </row>
    <row r="51" spans="1:23" s="256" customFormat="1" ht="27.75" customHeight="1" thickBot="1">
      <c r="A51" s="322"/>
      <c r="B51" s="1829" t="s">
        <v>309</v>
      </c>
      <c r="C51" s="1831" t="s">
        <v>443</v>
      </c>
      <c r="D51" s="1716" t="s">
        <v>308</v>
      </c>
      <c r="E51" s="1717"/>
      <c r="F51" s="1717"/>
      <c r="G51" s="1717"/>
      <c r="H51" s="1717"/>
      <c r="I51" s="1717"/>
      <c r="J51" s="1717"/>
      <c r="K51" s="1717"/>
      <c r="L51" s="1717"/>
      <c r="M51" s="1717"/>
      <c r="N51" s="1717"/>
      <c r="O51" s="1717"/>
      <c r="P51" s="1718"/>
      <c r="Q51" s="636">
        <f>'7.共用部定額単価算出シート'!I46</f>
        <v>0</v>
      </c>
      <c r="R51" s="630" t="s">
        <v>129</v>
      </c>
      <c r="S51" s="631"/>
      <c r="U51" s="754"/>
      <c r="V51" s="754"/>
      <c r="W51" s="754"/>
    </row>
    <row r="52" spans="1:23" s="256" customFormat="1" ht="27.75" customHeight="1" thickTop="1" thickBot="1">
      <c r="A52" s="322"/>
      <c r="B52" s="1830"/>
      <c r="C52" s="1832"/>
      <c r="D52" s="1719" t="s">
        <v>325</v>
      </c>
      <c r="E52" s="1720"/>
      <c r="F52" s="1720"/>
      <c r="G52" s="1720"/>
      <c r="H52" s="1720"/>
      <c r="I52" s="1720"/>
      <c r="J52" s="1720"/>
      <c r="K52" s="1720"/>
      <c r="L52" s="1720"/>
      <c r="M52" s="1720"/>
      <c r="N52" s="1720"/>
      <c r="O52" s="1720"/>
      <c r="P52" s="637" t="s">
        <v>465</v>
      </c>
      <c r="Q52" s="633">
        <f>SUM(Q51:Q51)</f>
        <v>0</v>
      </c>
      <c r="R52" s="634" t="s">
        <v>129</v>
      </c>
      <c r="S52" s="635"/>
      <c r="U52" s="754"/>
      <c r="V52" s="754"/>
      <c r="W52" s="754"/>
    </row>
    <row r="53" spans="1:23" s="256" customFormat="1" ht="27.75" customHeight="1" thickTop="1">
      <c r="A53" s="323"/>
      <c r="B53" s="1733" t="s">
        <v>500</v>
      </c>
      <c r="C53" s="1734"/>
      <c r="D53" s="1734"/>
      <c r="E53" s="1734"/>
      <c r="F53" s="1734"/>
      <c r="G53" s="1734"/>
      <c r="H53" s="1734"/>
      <c r="I53" s="1734"/>
      <c r="J53" s="1734"/>
      <c r="K53" s="1734"/>
      <c r="L53" s="1734"/>
      <c r="M53" s="1734"/>
      <c r="N53" s="1734"/>
      <c r="O53" s="1734"/>
      <c r="P53" s="638" t="s">
        <v>501</v>
      </c>
      <c r="Q53" s="639">
        <f>Q50+Q52</f>
        <v>0</v>
      </c>
      <c r="R53" s="614" t="s">
        <v>129</v>
      </c>
      <c r="S53" s="640" t="s">
        <v>591</v>
      </c>
      <c r="U53" s="754"/>
      <c r="V53" s="754"/>
      <c r="W53" s="754"/>
    </row>
  </sheetData>
  <sheetProtection algorithmName="SHA-512" hashValue="ZJ4E/id80pV1xAl3TRm0w5LJyLfjM9fYAK6ZLxgg7CicQ09ISzKc5B7fib8aVuVsulCot/jHerEV55SCyao4RA==" saltValue="uooPYfDKJwzBnET5M5/63g==" spinCount="100000" sheet="1" formatCells="0" formatRows="0" insertRows="0" deleteRows="0" selectLockedCells="1" autoFilter="0" pivotTables="0"/>
  <mergeCells count="74">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S28:S32"/>
    <mergeCell ref="E29:L29"/>
    <mergeCell ref="E30:F32"/>
    <mergeCell ref="I30:L30"/>
    <mergeCell ref="M30:P30"/>
    <mergeCell ref="G31:H31"/>
    <mergeCell ref="G32:H32"/>
    <mergeCell ref="S23:S26"/>
    <mergeCell ref="E24:L24"/>
    <mergeCell ref="E25:L25"/>
    <mergeCell ref="E26:L26"/>
    <mergeCell ref="D27:K27"/>
    <mergeCell ref="S13:S21"/>
    <mergeCell ref="E15:H15"/>
    <mergeCell ref="E16:H16"/>
    <mergeCell ref="E17:H17"/>
    <mergeCell ref="E18:H18"/>
    <mergeCell ref="E19:H19"/>
    <mergeCell ref="E20:H20"/>
    <mergeCell ref="E21:H21"/>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Q8:R8"/>
    <mergeCell ref="D9:M9"/>
    <mergeCell ref="D10:M10"/>
    <mergeCell ref="B2:G2"/>
    <mergeCell ref="B4:F4"/>
    <mergeCell ref="G4:H4"/>
    <mergeCell ref="B6:F6"/>
    <mergeCell ref="G6:R6"/>
  </mergeCells>
  <phoneticPr fontId="19"/>
  <conditionalFormatting sqref="A8:B8 A4:G4 A12:I12 D8:D9 D11 A5:L7 I4:L4 A1:L3 A28 D36 S36 D28:E28 A15:A22 A13:B14 E39:L42 T34:XFD34 T36:XFD42 A44:A45 T45:XFD45 A31:A34 A36:A42 A50:A52 A54:L1048576 A9:A11 U9:XFD10 Q54:XFD1048576 Q39:R42 Q28:XFD28 Q31:XFD33 Q1:XFD8 D22 D14:L21 Q11:XFD22 D13:H13 E29:E30 D31:D33 G31:L32 S9:S10">
    <cfRule type="expression" dxfId="262" priority="56">
      <formula>_xlfn.ISFORMULA(A1)=TRUE</formula>
    </cfRule>
  </conditionalFormatting>
  <conditionalFormatting sqref="T9">
    <cfRule type="containsText" dxfId="261" priority="55" operator="containsText" text="(例)">
      <formula>NOT(ISERROR(SEARCH("(例)",T9)))</formula>
    </cfRule>
  </conditionalFormatting>
  <conditionalFormatting sqref="A23:A27 T23:XFD26 D27:L27 D23:E23 Q23:R26 Q27:XFD27 E24:E26">
    <cfRule type="expression" dxfId="260" priority="54">
      <formula>_xlfn.ISFORMULA(A23)=TRUE</formula>
    </cfRule>
  </conditionalFormatting>
  <conditionalFormatting sqref="A29:A30 D29:D30 Q29:XFD30">
    <cfRule type="expression" dxfId="259" priority="53">
      <formula>_xlfn.ISFORMULA(A29)=TRUE</formula>
    </cfRule>
  </conditionalFormatting>
  <conditionalFormatting sqref="Q34:R34 D34">
    <cfRule type="expression" dxfId="258" priority="52">
      <formula>_xlfn.ISFORMULA(D34)=TRUE</formula>
    </cfRule>
  </conditionalFormatting>
  <conditionalFormatting sqref="S24">
    <cfRule type="expression" dxfId="257" priority="50">
      <formula>_xlfn.ISFORMULA(S24)=TRUE</formula>
    </cfRule>
  </conditionalFormatting>
  <conditionalFormatting sqref="E36:L36 E37 H37:L38 Q36:R38">
    <cfRule type="expression" dxfId="256" priority="49">
      <formula>_xlfn.ISFORMULA(E36)=TRUE</formula>
    </cfRule>
  </conditionalFormatting>
  <conditionalFormatting sqref="S23 S25:S26">
    <cfRule type="expression" dxfId="255" priority="51">
      <formula>_xlfn.ISFORMULA(S23)=TRUE</formula>
    </cfRule>
  </conditionalFormatting>
  <conditionalFormatting sqref="S34">
    <cfRule type="expression" dxfId="254" priority="48">
      <formula>_xlfn.ISFORMULA(S34)=TRUE</formula>
    </cfRule>
  </conditionalFormatting>
  <conditionalFormatting sqref="A43 D43 Q43:XFD43">
    <cfRule type="expression" dxfId="253" priority="47">
      <formula>_xlfn.ISFORMULA(A43)=TRUE</formula>
    </cfRule>
  </conditionalFormatting>
  <conditionalFormatting sqref="D44:D45 Q44:XFD44 Q45:R45">
    <cfRule type="expression" dxfId="252" priority="46">
      <formula>_xlfn.ISFORMULA(D44)=TRUE</formula>
    </cfRule>
  </conditionalFormatting>
  <conditionalFormatting sqref="AC46:XFD46 A46:A49 T46:AA46 T47:XFD47 R48:XFD48 Q46:R47 Q49:XFD49 D46:D49">
    <cfRule type="expression" dxfId="251" priority="45">
      <formula>_xlfn.ISFORMULA(A46)=TRUE</formula>
    </cfRule>
  </conditionalFormatting>
  <conditionalFormatting sqref="A53:B53 D51:D52 R51:XFD51 Q50:XFD50 Q52:XFD53">
    <cfRule type="expression" dxfId="250" priority="44">
      <formula>_xlfn.ISFORMULA(A50)=TRUE</formula>
    </cfRule>
  </conditionalFormatting>
  <conditionalFormatting sqref="B51:C51 B52">
    <cfRule type="expression" dxfId="249" priority="43">
      <formula>_xlfn.ISFORMULA(B51)=TRUE</formula>
    </cfRule>
  </conditionalFormatting>
  <conditionalFormatting sqref="C50">
    <cfRule type="expression" dxfId="248" priority="42">
      <formula>_xlfn.ISFORMULA(C50)=TRUE</formula>
    </cfRule>
  </conditionalFormatting>
  <conditionalFormatting sqref="Q48">
    <cfRule type="containsBlanks" dxfId="247" priority="41">
      <formula>LEN(TRIM(Q48))=0</formula>
    </cfRule>
  </conditionalFormatting>
  <conditionalFormatting sqref="Q48">
    <cfRule type="expression" dxfId="246" priority="40">
      <formula>_xlfn.ISFORMULA(Q48)=TRUE</formula>
    </cfRule>
  </conditionalFormatting>
  <conditionalFormatting sqref="Q51">
    <cfRule type="expression" dxfId="245" priority="39">
      <formula>_xlfn.ISFORMULA(Q51)=TRUE</formula>
    </cfRule>
  </conditionalFormatting>
  <conditionalFormatting sqref="T35:XFD35 A35">
    <cfRule type="expression" dxfId="244" priority="38">
      <formula>_xlfn.ISFORMULA(A35)=TRUE</formula>
    </cfRule>
  </conditionalFormatting>
  <conditionalFormatting sqref="Q35:R35 D35">
    <cfRule type="expression" dxfId="243" priority="37">
      <formula>_xlfn.ISFORMULA(D35)=TRUE</formula>
    </cfRule>
  </conditionalFormatting>
  <conditionalFormatting sqref="S35">
    <cfRule type="expression" dxfId="242" priority="36">
      <formula>_xlfn.ISFORMULA(S35)=TRUE</formula>
    </cfRule>
  </conditionalFormatting>
  <conditionalFormatting sqref="D10">
    <cfRule type="expression" dxfId="241" priority="35">
      <formula>_xlfn.ISFORMULA(D10)=TRUE</formula>
    </cfRule>
  </conditionalFormatting>
  <conditionalFormatting sqref="T10">
    <cfRule type="expression" dxfId="240" priority="34">
      <formula>_xlfn.ISFORMULA(T10)=TRUE</formula>
    </cfRule>
  </conditionalFormatting>
  <conditionalFormatting sqref="M1:P7 N31:P32 M28:P28 M39:P42 M54:P1048576 P22 O14:P21">
    <cfRule type="expression" dxfId="239" priority="33">
      <formula>_xlfn.ISFORMULA(M1)=TRUE</formula>
    </cfRule>
  </conditionalFormatting>
  <conditionalFormatting sqref="M27:P27 M23:N26 P23:P26">
    <cfRule type="expression" dxfId="238" priority="32">
      <formula>_xlfn.ISFORMULA(M23)=TRUE</formula>
    </cfRule>
  </conditionalFormatting>
  <conditionalFormatting sqref="M29:N29 P29">
    <cfRule type="expression" dxfId="237" priority="31">
      <formula>_xlfn.ISFORMULA(M29)=TRUE</formula>
    </cfRule>
  </conditionalFormatting>
  <conditionalFormatting sqref="P33">
    <cfRule type="expression" dxfId="236" priority="30">
      <formula>_xlfn.ISFORMULA(P33)=TRUE</formula>
    </cfRule>
  </conditionalFormatting>
  <conditionalFormatting sqref="M36:P38">
    <cfRule type="expression" dxfId="235" priority="29">
      <formula>_xlfn.ISFORMULA(M36)=TRUE</formula>
    </cfRule>
  </conditionalFormatting>
  <conditionalFormatting sqref="P43">
    <cfRule type="expression" dxfId="234" priority="28">
      <formula>_xlfn.ISFORMULA(P43)=TRUE</formula>
    </cfRule>
  </conditionalFormatting>
  <conditionalFormatting sqref="M46:P48 P49">
    <cfRule type="expression" dxfId="233" priority="27">
      <formula>_xlfn.ISFORMULA(M46)=TRUE</formula>
    </cfRule>
  </conditionalFormatting>
  <conditionalFormatting sqref="P52:P53 P50">
    <cfRule type="expression" dxfId="232" priority="26">
      <formula>_xlfn.ISFORMULA(P50)=TRUE</formula>
    </cfRule>
  </conditionalFormatting>
  <conditionalFormatting sqref="O34:P34">
    <cfRule type="expression" dxfId="231" priority="25">
      <formula>_xlfn.ISFORMULA(O34)=TRUE</formula>
    </cfRule>
  </conditionalFormatting>
  <conditionalFormatting sqref="O35:P35">
    <cfRule type="expression" dxfId="230" priority="24">
      <formula>_xlfn.ISFORMULA(O35)=TRUE</formula>
    </cfRule>
  </conditionalFormatting>
  <conditionalFormatting sqref="O23">
    <cfRule type="expression" dxfId="229" priority="23">
      <formula>_xlfn.ISFORMULA(O23)=TRUE</formula>
    </cfRule>
  </conditionalFormatting>
  <conditionalFormatting sqref="O24">
    <cfRule type="expression" dxfId="228" priority="22">
      <formula>_xlfn.ISFORMULA(O24)=TRUE</formula>
    </cfRule>
  </conditionalFormatting>
  <conditionalFormatting sqref="O25">
    <cfRule type="expression" dxfId="227" priority="21">
      <formula>_xlfn.ISFORMULA(O25)=TRUE</formula>
    </cfRule>
  </conditionalFormatting>
  <conditionalFormatting sqref="O26">
    <cfRule type="expression" dxfId="226" priority="20">
      <formula>_xlfn.ISFORMULA(O26)=TRUE</formula>
    </cfRule>
  </conditionalFormatting>
  <conditionalFormatting sqref="O29">
    <cfRule type="expression" dxfId="225" priority="19">
      <formula>_xlfn.ISFORMULA(O29)=TRUE</formula>
    </cfRule>
  </conditionalFormatting>
  <conditionalFormatting sqref="M45:P45">
    <cfRule type="expression" dxfId="224" priority="18">
      <formula>_xlfn.ISFORMULA(M45)=TRUE</formula>
    </cfRule>
  </conditionalFormatting>
  <conditionalFormatting sqref="P11">
    <cfRule type="expression" dxfId="223" priority="17">
      <formula>_xlfn.ISFORMULA(P11)=TRUE</formula>
    </cfRule>
  </conditionalFormatting>
  <conditionalFormatting sqref="N9">
    <cfRule type="expression" dxfId="222" priority="16">
      <formula>_xlfn.ISFORMULA(N9)=TRUE</formula>
    </cfRule>
  </conditionalFormatting>
  <conditionalFormatting sqref="N10">
    <cfRule type="expression" dxfId="221" priority="15">
      <formula>_xlfn.ISFORMULA(N10)=TRUE</formula>
    </cfRule>
  </conditionalFormatting>
  <conditionalFormatting sqref="M15:N21">
    <cfRule type="expression" dxfId="220" priority="14">
      <formula>_xlfn.ISFORMULA(M15)=TRUE</formula>
    </cfRule>
  </conditionalFormatting>
  <conditionalFormatting sqref="M14:N14">
    <cfRule type="expression" dxfId="219" priority="13">
      <formula>_xlfn.ISFORMULA(M14)=TRUE</formula>
    </cfRule>
  </conditionalFormatting>
  <conditionalFormatting sqref="M31:M32">
    <cfRule type="expression" dxfId="218" priority="12">
      <formula>_xlfn.ISFORMULA(M31)=TRUE</formula>
    </cfRule>
  </conditionalFormatting>
  <conditionalFormatting sqref="M30">
    <cfRule type="expression" dxfId="217" priority="11">
      <formula>_xlfn.ISFORMULA(M30)=TRUE</formula>
    </cfRule>
  </conditionalFormatting>
  <conditionalFormatting sqref="I30">
    <cfRule type="expression" dxfId="216" priority="10">
      <formula>_xlfn.ISFORMULA(I30)=TRUE</formula>
    </cfRule>
  </conditionalFormatting>
  <conditionalFormatting sqref="M13">
    <cfRule type="expression" dxfId="215" priority="9">
      <formula>_xlfn.ISFORMULA(M13)=TRUE</formula>
    </cfRule>
  </conditionalFormatting>
  <conditionalFormatting sqref="I13">
    <cfRule type="expression" dxfId="214" priority="8">
      <formula>_xlfn.ISFORMULA(I13)=TRUE</formula>
    </cfRule>
  </conditionalFormatting>
  <conditionalFormatting sqref="O9:P9">
    <cfRule type="expression" dxfId="213" priority="7">
      <formula>_xlfn.ISFORMULA(O9)=TRUE</formula>
    </cfRule>
  </conditionalFormatting>
  <conditionalFormatting sqref="O10:P10">
    <cfRule type="expression" dxfId="212" priority="6">
      <formula>_xlfn.ISFORMULA(O10)=TRUE</formula>
    </cfRule>
  </conditionalFormatting>
  <conditionalFormatting sqref="Q9">
    <cfRule type="expression" dxfId="211" priority="5">
      <formula>_xlfn.ISFORMULA(Q9)=TRUE</formula>
    </cfRule>
  </conditionalFormatting>
  <conditionalFormatting sqref="Q10">
    <cfRule type="expression" dxfId="210" priority="4">
      <formula>_xlfn.ISFORMULA(Q10)=TRUE</formula>
    </cfRule>
  </conditionalFormatting>
  <conditionalFormatting sqref="S34">
    <cfRule type="expression" dxfId="209" priority="2">
      <formula>_xlfn.ISFORMULA(S34)=TRUE</formula>
    </cfRule>
  </conditionalFormatting>
  <conditionalFormatting sqref="S35">
    <cfRule type="expression" dxfId="208"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&amp;R&amp;K00-042R5高層ZEH-M_ver.2</oddFooter>
  </headerFooter>
  <extLst>
    <ext xmlns:x14="http://schemas.microsoft.com/office/spreadsheetml/2009/9/main" uri="{78C0D931-6437-407d-A8EE-F0AAD7539E65}">
      <x14:conditionalFormattings>
        <x14:conditionalFormatting xmlns:xm="http://schemas.microsoft.com/office/excel/2006/main">
          <x14:cfRule type="expression" priority="3" id="{2AC0C280-F8DF-4804-AB3C-AD6A77E46599}">
            <xm:f>入力シート!$F$13="単年度事業"</xm:f>
            <x14:dxf>
              <fill>
                <patternFill>
                  <bgColor theme="0" tint="-0.499984740745262"/>
                </patternFill>
              </fill>
            </x14:dxf>
          </x14:cfRule>
          <xm:sqref>A2:S54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4" customWidth="1"/>
    <col min="2" max="4" width="4.58203125" style="5" customWidth="1"/>
    <col min="5" max="6" width="8.58203125" style="5" customWidth="1"/>
    <col min="7" max="7" width="15.58203125" style="5" customWidth="1"/>
    <col min="8" max="8" width="10.58203125" style="221" customWidth="1"/>
    <col min="9" max="9" width="15.58203125" style="213" customWidth="1"/>
    <col min="10" max="10" width="4.58203125" style="221" customWidth="1"/>
    <col min="11" max="11" width="10.58203125" style="5" customWidth="1"/>
    <col min="12" max="12" width="4.58203125" style="221" customWidth="1"/>
    <col min="13" max="13" width="15.58203125" style="213" customWidth="1"/>
    <col min="14" max="14" width="4.58203125" style="221" customWidth="1"/>
    <col min="15" max="15" width="10.58203125" style="5" customWidth="1"/>
    <col min="16" max="16" width="4.58203125" style="221" customWidth="1"/>
    <col min="17" max="17" width="15.58203125" style="213" customWidth="1"/>
    <col min="18" max="18" width="4.58203125" style="221" customWidth="1"/>
    <col min="19" max="19" width="48.58203125" style="225" customWidth="1"/>
    <col min="20" max="20" width="9.25" style="250" bestFit="1" customWidth="1"/>
    <col min="21" max="21" width="25.58203125" style="5" customWidth="1"/>
    <col min="22" max="16384" width="9" style="5"/>
  </cols>
  <sheetData>
    <row r="1" spans="1:23" s="250" customFormat="1" ht="21" customHeight="1">
      <c r="A1" s="272" t="s">
        <v>179</v>
      </c>
      <c r="B1" s="272"/>
      <c r="C1" s="272"/>
      <c r="D1" s="272"/>
      <c r="E1" s="272"/>
      <c r="F1" s="272"/>
      <c r="G1" s="272"/>
      <c r="H1" s="272"/>
      <c r="I1" s="272"/>
      <c r="J1" s="272"/>
      <c r="K1" s="272"/>
      <c r="L1" s="272"/>
      <c r="M1" s="272"/>
      <c r="N1" s="272"/>
      <c r="O1" s="272"/>
      <c r="P1" s="272"/>
      <c r="Q1" s="272"/>
      <c r="R1" s="272"/>
      <c r="S1" s="272"/>
    </row>
    <row r="2" spans="1:23">
      <c r="A2" s="313"/>
      <c r="B2" s="1735" t="s">
        <v>988</v>
      </c>
      <c r="C2" s="1735"/>
      <c r="D2" s="1735"/>
      <c r="E2" s="1735"/>
      <c r="F2" s="1735"/>
      <c r="G2" s="1735"/>
      <c r="H2" s="314"/>
      <c r="I2" s="315"/>
      <c r="J2" s="314"/>
      <c r="K2" s="225"/>
      <c r="L2" s="314"/>
      <c r="M2" s="315"/>
      <c r="N2" s="314"/>
      <c r="O2" s="225"/>
      <c r="P2" s="314"/>
      <c r="Q2" s="315"/>
      <c r="R2" s="314"/>
      <c r="S2" s="222"/>
    </row>
    <row r="3" spans="1:23" s="223" customFormat="1" ht="13">
      <c r="A3" s="224"/>
      <c r="B3" s="224"/>
      <c r="C3" s="224"/>
      <c r="D3" s="224"/>
      <c r="E3" s="224"/>
      <c r="F3" s="224"/>
      <c r="G3" s="224"/>
      <c r="H3" s="316"/>
      <c r="I3" s="317"/>
      <c r="J3" s="316"/>
      <c r="K3" s="224"/>
      <c r="L3" s="316"/>
      <c r="M3" s="317"/>
      <c r="N3" s="316"/>
      <c r="O3" s="224"/>
      <c r="P3" s="316"/>
      <c r="Q3" s="317"/>
      <c r="R3" s="316"/>
      <c r="S3" s="224"/>
      <c r="T3" s="271"/>
    </row>
    <row r="4" spans="1:23" ht="30">
      <c r="A4" s="318"/>
      <c r="B4" s="1736" t="s">
        <v>180</v>
      </c>
      <c r="C4" s="1737"/>
      <c r="D4" s="1737"/>
      <c r="E4" s="1737"/>
      <c r="F4" s="1738"/>
      <c r="G4" s="1739" t="s">
        <v>332</v>
      </c>
      <c r="H4" s="1740"/>
      <c r="I4" s="315"/>
      <c r="J4" s="314"/>
      <c r="K4" s="225"/>
      <c r="L4" s="314"/>
      <c r="M4" s="315"/>
      <c r="N4" s="314"/>
      <c r="O4" s="225"/>
      <c r="P4" s="314"/>
      <c r="Q4" s="315"/>
      <c r="R4" s="314"/>
    </row>
    <row r="5" spans="1:23" s="223" customFormat="1" ht="8.15" customHeight="1">
      <c r="A5" s="224"/>
      <c r="B5" s="319"/>
      <c r="C5" s="319"/>
      <c r="D5" s="319"/>
      <c r="E5" s="319"/>
      <c r="F5" s="224"/>
      <c r="G5" s="224"/>
      <c r="H5" s="316"/>
      <c r="I5" s="317"/>
      <c r="J5" s="316"/>
      <c r="K5" s="224"/>
      <c r="L5" s="316"/>
      <c r="M5" s="317"/>
      <c r="N5" s="316"/>
      <c r="O5" s="224"/>
      <c r="P5" s="316"/>
      <c r="Q5" s="317"/>
      <c r="R5" s="316"/>
      <c r="S5" s="224"/>
      <c r="T5" s="271"/>
    </row>
    <row r="6" spans="1:23" ht="45" customHeight="1">
      <c r="A6" s="318"/>
      <c r="B6" s="1736" t="s">
        <v>181</v>
      </c>
      <c r="C6" s="1737"/>
      <c r="D6" s="1737"/>
      <c r="E6" s="1737"/>
      <c r="F6" s="1738"/>
      <c r="G6" s="1741" t="str">
        <f>'2.全体概要'!C7</f>
        <v/>
      </c>
      <c r="H6" s="1742"/>
      <c r="I6" s="1742"/>
      <c r="J6" s="1742"/>
      <c r="K6" s="1742"/>
      <c r="L6" s="1742"/>
      <c r="M6" s="1742"/>
      <c r="N6" s="1742"/>
      <c r="O6" s="1742"/>
      <c r="P6" s="1742"/>
      <c r="Q6" s="1742"/>
      <c r="R6" s="1742"/>
      <c r="S6" s="783" t="s">
        <v>967</v>
      </c>
      <c r="T6" s="272"/>
      <c r="U6" s="781"/>
      <c r="V6" s="781"/>
      <c r="W6" s="781"/>
    </row>
    <row r="7" spans="1:23" s="223" customFormat="1" ht="13">
      <c r="A7" s="224"/>
      <c r="B7" s="224"/>
      <c r="C7" s="224"/>
      <c r="D7" s="224"/>
      <c r="E7" s="224"/>
      <c r="F7" s="224"/>
      <c r="G7" s="224"/>
      <c r="H7" s="316"/>
      <c r="I7" s="317"/>
      <c r="J7" s="316"/>
      <c r="K7" s="224"/>
      <c r="L7" s="316"/>
      <c r="M7" s="317"/>
      <c r="N7" s="316"/>
      <c r="O7" s="224"/>
      <c r="P7" s="316"/>
      <c r="Q7" s="317"/>
      <c r="R7" s="316"/>
      <c r="S7" s="224"/>
      <c r="T7" s="271"/>
    </row>
    <row r="8" spans="1:23" ht="21" customHeight="1">
      <c r="A8" s="313"/>
      <c r="B8" s="1748" t="s">
        <v>205</v>
      </c>
      <c r="C8" s="1749"/>
      <c r="D8" s="1780" t="s">
        <v>182</v>
      </c>
      <c r="E8" s="1765"/>
      <c r="F8" s="1765"/>
      <c r="G8" s="1765"/>
      <c r="H8" s="1765"/>
      <c r="I8" s="1765"/>
      <c r="J8" s="1765"/>
      <c r="K8" s="1765"/>
      <c r="L8" s="1765"/>
      <c r="M8" s="1765"/>
      <c r="N8" s="1765"/>
      <c r="O8" s="1765"/>
      <c r="P8" s="1781"/>
      <c r="Q8" s="1765" t="s">
        <v>183</v>
      </c>
      <c r="R8" s="1765"/>
      <c r="S8" s="558" t="s">
        <v>184</v>
      </c>
    </row>
    <row r="9" spans="1:23" ht="28.5" customHeight="1">
      <c r="A9" s="321"/>
      <c r="B9" s="1750"/>
      <c r="C9" s="1751"/>
      <c r="D9" s="1794" t="s">
        <v>970</v>
      </c>
      <c r="E9" s="1795"/>
      <c r="F9" s="1795"/>
      <c r="G9" s="1795"/>
      <c r="H9" s="1795"/>
      <c r="I9" s="1795"/>
      <c r="J9" s="1795"/>
      <c r="K9" s="1795"/>
      <c r="L9" s="1795"/>
      <c r="M9" s="1795"/>
      <c r="N9" s="559" t="s">
        <v>282</v>
      </c>
      <c r="O9" s="1837"/>
      <c r="P9" s="1838"/>
      <c r="Q9" s="1839"/>
      <c r="R9" s="1840"/>
      <c r="S9" s="563"/>
    </row>
    <row r="10" spans="1:23" ht="28.5" thickBot="1">
      <c r="A10" s="321"/>
      <c r="B10" s="1750"/>
      <c r="C10" s="1751"/>
      <c r="D10" s="1796" t="s">
        <v>595</v>
      </c>
      <c r="E10" s="1797"/>
      <c r="F10" s="1797"/>
      <c r="G10" s="1797"/>
      <c r="H10" s="1797"/>
      <c r="I10" s="1797"/>
      <c r="J10" s="1797"/>
      <c r="K10" s="1797"/>
      <c r="L10" s="1797"/>
      <c r="M10" s="1797"/>
      <c r="N10" s="564" t="s">
        <v>283</v>
      </c>
      <c r="O10" s="1837"/>
      <c r="P10" s="1841"/>
      <c r="Q10" s="1842"/>
      <c r="R10" s="1843"/>
      <c r="S10" s="567"/>
      <c r="T10" s="256"/>
    </row>
    <row r="11" spans="1:23" ht="28.5" thickTop="1">
      <c r="A11" s="321"/>
      <c r="B11" s="1752"/>
      <c r="C11" s="1753"/>
      <c r="D11" s="1733" t="s">
        <v>285</v>
      </c>
      <c r="E11" s="1734"/>
      <c r="F11" s="1734"/>
      <c r="G11" s="1734"/>
      <c r="H11" s="1734"/>
      <c r="I11" s="1734"/>
      <c r="J11" s="1734"/>
      <c r="K11" s="1734"/>
      <c r="L11" s="1734"/>
      <c r="M11" s="1734"/>
      <c r="N11" s="1734"/>
      <c r="O11" s="1734"/>
      <c r="P11" s="805" t="s">
        <v>323</v>
      </c>
      <c r="Q11" s="569">
        <f>Q9+Q10</f>
        <v>0</v>
      </c>
      <c r="R11" s="570" t="s">
        <v>129</v>
      </c>
      <c r="S11" s="571" t="s">
        <v>647</v>
      </c>
    </row>
    <row r="12" spans="1:23" ht="108" customHeight="1" thickBot="1">
      <c r="A12" s="321"/>
      <c r="B12" s="572" t="s">
        <v>334</v>
      </c>
      <c r="C12" s="1721" t="s">
        <v>185</v>
      </c>
      <c r="D12" s="1788" t="s">
        <v>186</v>
      </c>
      <c r="E12" s="1789"/>
      <c r="F12" s="1789"/>
      <c r="G12" s="1789"/>
      <c r="H12" s="573" t="s">
        <v>322</v>
      </c>
      <c r="I12" s="1798"/>
      <c r="J12" s="1799"/>
      <c r="K12" s="1799"/>
      <c r="L12" s="1799"/>
      <c r="M12" s="1799"/>
      <c r="N12" s="1799"/>
      <c r="O12" s="1799"/>
      <c r="P12" s="1800"/>
      <c r="Q12" s="566">
        <f>SUMIF('4.住戸情報入力'!O:O,G4,'4.住戸情報入力'!N:N)</f>
        <v>0</v>
      </c>
      <c r="R12" s="565" t="s">
        <v>129</v>
      </c>
      <c r="S12" s="574" t="s">
        <v>1004</v>
      </c>
    </row>
    <row r="13" spans="1:23" ht="28.5" customHeight="1" thickTop="1">
      <c r="A13" s="321"/>
      <c r="B13" s="1724" t="s">
        <v>187</v>
      </c>
      <c r="C13" s="1722"/>
      <c r="D13" s="1790" t="s">
        <v>188</v>
      </c>
      <c r="E13" s="1791"/>
      <c r="F13" s="1792"/>
      <c r="G13" s="1792"/>
      <c r="H13" s="1792"/>
      <c r="I13" s="1759" t="s">
        <v>695</v>
      </c>
      <c r="J13" s="1760"/>
      <c r="K13" s="1760"/>
      <c r="L13" s="1761"/>
      <c r="M13" s="1762" t="s">
        <v>696</v>
      </c>
      <c r="N13" s="1763"/>
      <c r="O13" s="1763"/>
      <c r="P13" s="1764"/>
      <c r="Q13" s="765"/>
      <c r="R13" s="766"/>
      <c r="S13" s="1758" t="s">
        <v>1004</v>
      </c>
    </row>
    <row r="14" spans="1:23" ht="28.5" customHeight="1">
      <c r="A14" s="321"/>
      <c r="B14" s="1725"/>
      <c r="C14" s="1722"/>
      <c r="D14" s="1790"/>
      <c r="E14" s="784" t="s">
        <v>596</v>
      </c>
      <c r="F14" s="785"/>
      <c r="G14" s="785"/>
      <c r="H14" s="785"/>
      <c r="I14" s="575">
        <v>150000</v>
      </c>
      <c r="J14" s="576" t="s">
        <v>694</v>
      </c>
      <c r="K14" s="577">
        <f>SUMIFS('4.住戸情報入力'!Q:Q,'4.住戸情報入力'!P:P,E14,'4.住戸情報入力'!R:R,$G$4)+SUMIFS('4.住戸情報入力'!T:T,'4.住戸情報入力'!S:S,E14,'4.住戸情報入力'!U:U,$G$4)</f>
        <v>0</v>
      </c>
      <c r="L14" s="580" t="s">
        <v>189</v>
      </c>
      <c r="M14" s="846">
        <v>120000</v>
      </c>
      <c r="N14" s="847" t="s">
        <v>694</v>
      </c>
      <c r="O14" s="577">
        <f>SUMIFS('4.住戸情報入力'!W:W,'4.住戸情報入力'!V:V,E14,'4.住戸情報入力'!X:X,$G$4)+SUMIFS('4.住戸情報入力'!Z:Z,'4.住戸情報入力'!Y:Y,E14,'4.住戸情報入力'!AA:AA,$G$4)</f>
        <v>0</v>
      </c>
      <c r="P14" s="580" t="s">
        <v>189</v>
      </c>
      <c r="Q14" s="582">
        <f>I14*K14+M14*O14</f>
        <v>0</v>
      </c>
      <c r="R14" s="580" t="s">
        <v>129</v>
      </c>
      <c r="S14" s="1744"/>
    </row>
    <row r="15" spans="1:23" ht="28">
      <c r="A15" s="321"/>
      <c r="B15" s="1725"/>
      <c r="C15" s="1722"/>
      <c r="D15" s="1756"/>
      <c r="E15" s="1754" t="s">
        <v>427</v>
      </c>
      <c r="F15" s="1755"/>
      <c r="G15" s="1755"/>
      <c r="H15" s="1755"/>
      <c r="I15" s="579">
        <v>160000</v>
      </c>
      <c r="J15" s="580" t="s">
        <v>129</v>
      </c>
      <c r="K15" s="581">
        <f>SUMIFS('4.住戸情報入力'!Q:Q,'4.住戸情報入力'!P:P,E15,'4.住戸情報入力'!R:R,$G$4)+SUMIFS('4.住戸情報入力'!T:T,'4.住戸情報入力'!S:S,E15,'4.住戸情報入力'!U:U,$G$4)</f>
        <v>0</v>
      </c>
      <c r="L15" s="580" t="s">
        <v>189</v>
      </c>
      <c r="M15" s="848">
        <v>130000</v>
      </c>
      <c r="N15" s="849" t="s">
        <v>129</v>
      </c>
      <c r="O15" s="581">
        <f>SUMIFS('4.住戸情報入力'!W:W,'4.住戸情報入力'!V:V,E15,'4.住戸情報入力'!X:X,$G$4)+SUMIFS('4.住戸情報入力'!Z:Z,'4.住戸情報入力'!Y:Y,E15,'4.住戸情報入力'!AA:AA,$G$4)</f>
        <v>0</v>
      </c>
      <c r="P15" s="580" t="s">
        <v>189</v>
      </c>
      <c r="Q15" s="582">
        <f t="shared" ref="Q15:Q20" si="0">I15*K15+M15*O15</f>
        <v>0</v>
      </c>
      <c r="R15" s="580" t="s">
        <v>129</v>
      </c>
      <c r="S15" s="1744"/>
    </row>
    <row r="16" spans="1:23" ht="28">
      <c r="A16" s="321"/>
      <c r="B16" s="1725"/>
      <c r="C16" s="1722"/>
      <c r="D16" s="1756"/>
      <c r="E16" s="1754" t="s">
        <v>428</v>
      </c>
      <c r="F16" s="1755"/>
      <c r="G16" s="1755"/>
      <c r="H16" s="1755"/>
      <c r="I16" s="579">
        <v>170000</v>
      </c>
      <c r="J16" s="580" t="s">
        <v>129</v>
      </c>
      <c r="K16" s="581">
        <f>SUMIFS('4.住戸情報入力'!Q:Q,'4.住戸情報入力'!P:P,E16,'4.住戸情報入力'!R:R,$G$4)+SUMIFS('4.住戸情報入力'!T:T,'4.住戸情報入力'!S:S,E16,'4.住戸情報入力'!U:U,$G$4)</f>
        <v>0</v>
      </c>
      <c r="L16" s="580" t="s">
        <v>189</v>
      </c>
      <c r="M16" s="848">
        <v>140000</v>
      </c>
      <c r="N16" s="849" t="s">
        <v>129</v>
      </c>
      <c r="O16" s="581">
        <f>SUMIFS('4.住戸情報入力'!W:W,'4.住戸情報入力'!V:V,E16,'4.住戸情報入力'!X:X,$G$4)+SUMIFS('4.住戸情報入力'!Z:Z,'4.住戸情報入力'!Y:Y,E16,'4.住戸情報入力'!AA:AA,$G$4)</f>
        <v>0</v>
      </c>
      <c r="P16" s="580" t="s">
        <v>189</v>
      </c>
      <c r="Q16" s="582">
        <f t="shared" si="0"/>
        <v>0</v>
      </c>
      <c r="R16" s="580" t="s">
        <v>129</v>
      </c>
      <c r="S16" s="1744"/>
    </row>
    <row r="17" spans="1:23" ht="28">
      <c r="A17" s="321"/>
      <c r="B17" s="1725"/>
      <c r="C17" s="1722"/>
      <c r="D17" s="1756"/>
      <c r="E17" s="1754" t="s">
        <v>429</v>
      </c>
      <c r="F17" s="1755"/>
      <c r="G17" s="1755"/>
      <c r="H17" s="1755"/>
      <c r="I17" s="579">
        <v>180000</v>
      </c>
      <c r="J17" s="580" t="s">
        <v>129</v>
      </c>
      <c r="K17" s="581">
        <f>SUMIFS('4.住戸情報入力'!Q:Q,'4.住戸情報入力'!P:P,E17,'4.住戸情報入力'!R:R,$G$4)+SUMIFS('4.住戸情報入力'!T:T,'4.住戸情報入力'!S:S,E17,'4.住戸情報入力'!U:U,$G$4)</f>
        <v>0</v>
      </c>
      <c r="L17" s="580" t="s">
        <v>189</v>
      </c>
      <c r="M17" s="848">
        <v>150000</v>
      </c>
      <c r="N17" s="849" t="s">
        <v>129</v>
      </c>
      <c r="O17" s="581">
        <f>SUMIFS('4.住戸情報入力'!W:W,'4.住戸情報入力'!V:V,E17,'4.住戸情報入力'!X:X,$G$4)+SUMIFS('4.住戸情報入力'!Z:Z,'4.住戸情報入力'!Y:Y,E17,'4.住戸情報入力'!AA:AA,$G$4)</f>
        <v>0</v>
      </c>
      <c r="P17" s="580" t="s">
        <v>189</v>
      </c>
      <c r="Q17" s="582">
        <f t="shared" si="0"/>
        <v>0</v>
      </c>
      <c r="R17" s="580" t="s">
        <v>129</v>
      </c>
      <c r="S17" s="1744"/>
    </row>
    <row r="18" spans="1:23" ht="28">
      <c r="A18" s="321"/>
      <c r="B18" s="1725"/>
      <c r="C18" s="1722"/>
      <c r="D18" s="1756"/>
      <c r="E18" s="1754" t="s">
        <v>430</v>
      </c>
      <c r="F18" s="1755"/>
      <c r="G18" s="1755"/>
      <c r="H18" s="1755"/>
      <c r="I18" s="579">
        <v>190000</v>
      </c>
      <c r="J18" s="580" t="s">
        <v>129</v>
      </c>
      <c r="K18" s="581">
        <f>SUMIFS('4.住戸情報入力'!Q:Q,'4.住戸情報入力'!P:P,E18,'4.住戸情報入力'!R:R,$G$4)+SUMIFS('4.住戸情報入力'!T:T,'4.住戸情報入力'!S:S,E18,'4.住戸情報入力'!U:U,$G$4)</f>
        <v>0</v>
      </c>
      <c r="L18" s="580" t="s">
        <v>189</v>
      </c>
      <c r="M18" s="848">
        <v>160000</v>
      </c>
      <c r="N18" s="849" t="s">
        <v>129</v>
      </c>
      <c r="O18" s="581">
        <f>SUMIFS('4.住戸情報入力'!W:W,'4.住戸情報入力'!V:V,E18,'4.住戸情報入力'!X:X,$G$4)+SUMIFS('4.住戸情報入力'!Z:Z,'4.住戸情報入力'!Y:Y,E18,'4.住戸情報入力'!AA:AA,$G$4)</f>
        <v>0</v>
      </c>
      <c r="P18" s="580" t="s">
        <v>189</v>
      </c>
      <c r="Q18" s="582">
        <f t="shared" si="0"/>
        <v>0</v>
      </c>
      <c r="R18" s="580" t="s">
        <v>129</v>
      </c>
      <c r="S18" s="1744"/>
    </row>
    <row r="19" spans="1:23" ht="28">
      <c r="A19" s="321"/>
      <c r="B19" s="1725"/>
      <c r="C19" s="1722"/>
      <c r="D19" s="1756"/>
      <c r="E19" s="1754" t="s">
        <v>431</v>
      </c>
      <c r="F19" s="1755"/>
      <c r="G19" s="1755"/>
      <c r="H19" s="1755"/>
      <c r="I19" s="579">
        <v>200000</v>
      </c>
      <c r="J19" s="580" t="s">
        <v>129</v>
      </c>
      <c r="K19" s="581">
        <f>SUMIFS('4.住戸情報入力'!Q:Q,'4.住戸情報入力'!P:P,E19,'4.住戸情報入力'!R:R,$G$4)+SUMIFS('4.住戸情報入力'!T:T,'4.住戸情報入力'!S:S,E19,'4.住戸情報入力'!U:U,$G$4)</f>
        <v>0</v>
      </c>
      <c r="L19" s="580" t="s">
        <v>189</v>
      </c>
      <c r="M19" s="848">
        <v>170000</v>
      </c>
      <c r="N19" s="849" t="s">
        <v>129</v>
      </c>
      <c r="O19" s="581">
        <f>SUMIFS('4.住戸情報入力'!W:W,'4.住戸情報入力'!V:V,E19,'4.住戸情報入力'!X:X,$G$4)+SUMIFS('4.住戸情報入力'!Z:Z,'4.住戸情報入力'!Y:Y,E19,'4.住戸情報入力'!AA:AA,$G$4)</f>
        <v>0</v>
      </c>
      <c r="P19" s="580" t="s">
        <v>189</v>
      </c>
      <c r="Q19" s="582">
        <f t="shared" si="0"/>
        <v>0</v>
      </c>
      <c r="R19" s="580" t="s">
        <v>129</v>
      </c>
      <c r="S19" s="1744"/>
    </row>
    <row r="20" spans="1:23" ht="28">
      <c r="A20" s="321"/>
      <c r="B20" s="1725"/>
      <c r="C20" s="1722"/>
      <c r="D20" s="1756"/>
      <c r="E20" s="1754" t="s">
        <v>432</v>
      </c>
      <c r="F20" s="1755"/>
      <c r="G20" s="1755"/>
      <c r="H20" s="1755"/>
      <c r="I20" s="579">
        <v>220000</v>
      </c>
      <c r="J20" s="580" t="s">
        <v>129</v>
      </c>
      <c r="K20" s="581">
        <f>SUMIFS('4.住戸情報入力'!Q:Q,'4.住戸情報入力'!P:P,E20,'4.住戸情報入力'!R:R,$G$4)+SUMIFS('4.住戸情報入力'!T:T,'4.住戸情報入力'!S:S,E20,'4.住戸情報入力'!U:U,$G$4)</f>
        <v>0</v>
      </c>
      <c r="L20" s="580" t="s">
        <v>189</v>
      </c>
      <c r="M20" s="848">
        <v>190000</v>
      </c>
      <c r="N20" s="849" t="s">
        <v>129</v>
      </c>
      <c r="O20" s="581">
        <f>SUMIFS('4.住戸情報入力'!W:W,'4.住戸情報入力'!V:V,E20,'4.住戸情報入力'!X:X,$G$4)+SUMIFS('4.住戸情報入力'!Z:Z,'4.住戸情報入力'!Y:Y,E20,'4.住戸情報入力'!AA:AA,$G$4)</f>
        <v>0</v>
      </c>
      <c r="P20" s="580" t="s">
        <v>189</v>
      </c>
      <c r="Q20" s="582">
        <f t="shared" si="0"/>
        <v>0</v>
      </c>
      <c r="R20" s="580" t="s">
        <v>129</v>
      </c>
      <c r="S20" s="1744"/>
    </row>
    <row r="21" spans="1:23" ht="28.5" thickBot="1">
      <c r="A21" s="321"/>
      <c r="B21" s="1725"/>
      <c r="C21" s="1722"/>
      <c r="D21" s="1757"/>
      <c r="E21" s="1793" t="s">
        <v>433</v>
      </c>
      <c r="F21" s="1769"/>
      <c r="G21" s="1769"/>
      <c r="H21" s="1769"/>
      <c r="I21" s="583">
        <v>240000</v>
      </c>
      <c r="J21" s="584" t="s">
        <v>129</v>
      </c>
      <c r="K21" s="585">
        <f>SUMIFS('4.住戸情報入力'!Q:Q,'4.住戸情報入力'!P:P,E21,'4.住戸情報入力'!R:R,$G$4)+SUMIFS('4.住戸情報入力'!T:T,'4.住戸情報入力'!S:S,E21,'4.住戸情報入力'!U:U,$G$4)</f>
        <v>0</v>
      </c>
      <c r="L21" s="584" t="s">
        <v>189</v>
      </c>
      <c r="M21" s="850">
        <v>200000</v>
      </c>
      <c r="N21" s="851" t="s">
        <v>129</v>
      </c>
      <c r="O21" s="585">
        <f>SUMIFS('4.住戸情報入力'!W:W,'4.住戸情報入力'!V:V,E21,'4.住戸情報入力'!X:X,$G$4)+SUMIFS('4.住戸情報入力'!Z:Z,'4.住戸情報入力'!Y:Y,E21,'4.住戸情報入力'!AA:AA,$G$4)</f>
        <v>0</v>
      </c>
      <c r="P21" s="584" t="s">
        <v>189</v>
      </c>
      <c r="Q21" s="586">
        <f>I21*K21+M21*O21</f>
        <v>0</v>
      </c>
      <c r="R21" s="584" t="s">
        <v>129</v>
      </c>
      <c r="S21" s="1745"/>
    </row>
    <row r="22" spans="1:23" s="250" customFormat="1" ht="28.5" thickTop="1">
      <c r="A22" s="321"/>
      <c r="B22" s="1725"/>
      <c r="C22" s="1722"/>
      <c r="D22" s="1733" t="s">
        <v>325</v>
      </c>
      <c r="E22" s="1734"/>
      <c r="F22" s="1734"/>
      <c r="G22" s="1734"/>
      <c r="H22" s="1734"/>
      <c r="I22" s="1734"/>
      <c r="J22" s="1734"/>
      <c r="K22" s="1734"/>
      <c r="L22" s="1734"/>
      <c r="M22" s="1734"/>
      <c r="N22" s="1734"/>
      <c r="O22" s="1734"/>
      <c r="P22" s="568" t="s">
        <v>316</v>
      </c>
      <c r="Q22" s="569">
        <f>SUM(Q14:Q21)</f>
        <v>0</v>
      </c>
      <c r="R22" s="570" t="s">
        <v>129</v>
      </c>
      <c r="S22" s="587"/>
      <c r="U22" s="5"/>
      <c r="V22" s="5"/>
      <c r="W22" s="5"/>
    </row>
    <row r="23" spans="1:23" s="256" customFormat="1" ht="27.75" customHeight="1">
      <c r="A23" s="322"/>
      <c r="B23" s="1725"/>
      <c r="C23" s="1722"/>
      <c r="D23" s="1746" t="s">
        <v>460</v>
      </c>
      <c r="E23" s="1727" t="s">
        <v>597</v>
      </c>
      <c r="F23" s="1728"/>
      <c r="G23" s="1728"/>
      <c r="H23" s="1728"/>
      <c r="I23" s="1728"/>
      <c r="J23" s="1728"/>
      <c r="K23" s="1728"/>
      <c r="L23" s="1729"/>
      <c r="M23" s="575">
        <v>340000</v>
      </c>
      <c r="N23" s="588" t="s">
        <v>129</v>
      </c>
      <c r="O23" s="589">
        <f>COUNTIFS('4.住戸情報入力'!AB:AB,E23,'4.住戸情報入力'!AC:AC,$G$4)</f>
        <v>0</v>
      </c>
      <c r="P23" s="590" t="s">
        <v>189</v>
      </c>
      <c r="Q23" s="591">
        <f>M23*O23</f>
        <v>0</v>
      </c>
      <c r="R23" s="590" t="s">
        <v>129</v>
      </c>
      <c r="S23" s="1743" t="s">
        <v>1004</v>
      </c>
      <c r="U23" s="754"/>
      <c r="V23" s="754"/>
      <c r="W23" s="754"/>
    </row>
    <row r="24" spans="1:23" s="256" customFormat="1" ht="27.75" customHeight="1">
      <c r="A24" s="322"/>
      <c r="B24" s="1725"/>
      <c r="C24" s="1722"/>
      <c r="D24" s="1747"/>
      <c r="E24" s="1782" t="s">
        <v>598</v>
      </c>
      <c r="F24" s="1783"/>
      <c r="G24" s="1783"/>
      <c r="H24" s="1783"/>
      <c r="I24" s="1783"/>
      <c r="J24" s="1783"/>
      <c r="K24" s="1783"/>
      <c r="L24" s="1784"/>
      <c r="M24" s="579">
        <v>430000</v>
      </c>
      <c r="N24" s="590" t="s">
        <v>129</v>
      </c>
      <c r="O24" s="592">
        <f>COUNTIFS('4.住戸情報入力'!AB:AB,E24,'4.住戸情報入力'!AC:AC,$G$4)</f>
        <v>0</v>
      </c>
      <c r="P24" s="590" t="s">
        <v>189</v>
      </c>
      <c r="Q24" s="591">
        <f t="shared" ref="Q24:Q26" si="1">M24*O24</f>
        <v>0</v>
      </c>
      <c r="R24" s="590" t="s">
        <v>129</v>
      </c>
      <c r="S24" s="1744"/>
      <c r="U24" s="754"/>
      <c r="V24" s="754"/>
      <c r="W24" s="754"/>
    </row>
    <row r="25" spans="1:23" s="256" customFormat="1" ht="27.75" customHeight="1">
      <c r="A25" s="322"/>
      <c r="B25" s="1725"/>
      <c r="C25" s="1722"/>
      <c r="D25" s="1747"/>
      <c r="E25" s="1782" t="s">
        <v>599</v>
      </c>
      <c r="F25" s="1783"/>
      <c r="G25" s="1783"/>
      <c r="H25" s="1783"/>
      <c r="I25" s="1783"/>
      <c r="J25" s="1783"/>
      <c r="K25" s="1783"/>
      <c r="L25" s="1784"/>
      <c r="M25" s="579">
        <v>480000</v>
      </c>
      <c r="N25" s="590" t="s">
        <v>129</v>
      </c>
      <c r="O25" s="581">
        <f>COUNTIFS('4.住戸情報入力'!AB:AB,E25,'4.住戸情報入力'!AC:AC,$G$4)</f>
        <v>0</v>
      </c>
      <c r="P25" s="590" t="s">
        <v>189</v>
      </c>
      <c r="Q25" s="591">
        <f t="shared" si="1"/>
        <v>0</v>
      </c>
      <c r="R25" s="590" t="s">
        <v>129</v>
      </c>
      <c r="S25" s="1744"/>
      <c r="U25" s="754"/>
      <c r="V25" s="754"/>
      <c r="W25" s="754"/>
    </row>
    <row r="26" spans="1:23" s="256" customFormat="1" ht="27.75" customHeight="1" thickBot="1">
      <c r="A26" s="322"/>
      <c r="B26" s="1725"/>
      <c r="C26" s="1722"/>
      <c r="D26" s="1747"/>
      <c r="E26" s="1785" t="s">
        <v>434</v>
      </c>
      <c r="F26" s="1786"/>
      <c r="G26" s="1786"/>
      <c r="H26" s="1786"/>
      <c r="I26" s="1786"/>
      <c r="J26" s="1786"/>
      <c r="K26" s="1786"/>
      <c r="L26" s="1787"/>
      <c r="M26" s="593">
        <v>670000</v>
      </c>
      <c r="N26" s="594" t="s">
        <v>129</v>
      </c>
      <c r="O26" s="595">
        <f>COUNTIFS('4.住戸情報入力'!AB:AB,E26,'4.住戸情報入力'!AC:AC,$G$4)</f>
        <v>0</v>
      </c>
      <c r="P26" s="596" t="s">
        <v>189</v>
      </c>
      <c r="Q26" s="597">
        <f t="shared" si="1"/>
        <v>0</v>
      </c>
      <c r="R26" s="596" t="s">
        <v>129</v>
      </c>
      <c r="S26" s="1745"/>
      <c r="U26" s="754"/>
      <c r="V26" s="754"/>
      <c r="W26" s="754"/>
    </row>
    <row r="27" spans="1:23" s="256" customFormat="1" ht="27.75" customHeight="1" thickTop="1">
      <c r="A27" s="322"/>
      <c r="B27" s="1725"/>
      <c r="C27" s="1722"/>
      <c r="D27" s="1766" t="s">
        <v>325</v>
      </c>
      <c r="E27" s="1767"/>
      <c r="F27" s="1767"/>
      <c r="G27" s="1767"/>
      <c r="H27" s="1767"/>
      <c r="I27" s="1767"/>
      <c r="J27" s="1767"/>
      <c r="K27" s="1767"/>
      <c r="L27" s="598" t="s">
        <v>317</v>
      </c>
      <c r="M27" s="800"/>
      <c r="N27" s="801"/>
      <c r="O27" s="801"/>
      <c r="P27" s="598" t="s">
        <v>317</v>
      </c>
      <c r="Q27" s="599">
        <f>SUM(Q23:Q26)</f>
        <v>0</v>
      </c>
      <c r="R27" s="600" t="s">
        <v>129</v>
      </c>
      <c r="S27" s="601"/>
      <c r="U27" s="754"/>
      <c r="V27" s="754"/>
      <c r="W27" s="754"/>
    </row>
    <row r="28" spans="1:23" s="250" customFormat="1" ht="28.5" customHeight="1">
      <c r="A28" s="321"/>
      <c r="B28" s="1725"/>
      <c r="C28" s="1722"/>
      <c r="D28" s="1756" t="s">
        <v>190</v>
      </c>
      <c r="E28" s="1794" t="s">
        <v>554</v>
      </c>
      <c r="F28" s="1795"/>
      <c r="G28" s="1795"/>
      <c r="H28" s="1795"/>
      <c r="I28" s="1795"/>
      <c r="J28" s="1795"/>
      <c r="K28" s="1795"/>
      <c r="L28" s="1801"/>
      <c r="M28" s="602">
        <v>100000</v>
      </c>
      <c r="N28" s="561" t="s">
        <v>129</v>
      </c>
      <c r="O28" s="603">
        <f>COUNTIFS('4.住戸情報入力'!AD:AD,E28,'4.住戸情報入力'!AE:AE,$G$4)+COUNTIFS('4.住戸情報入力'!AF:AF,E28,'4.住戸情報入力'!AG:AG,$G$4)</f>
        <v>0</v>
      </c>
      <c r="P28" s="561" t="s">
        <v>189</v>
      </c>
      <c r="Q28" s="562">
        <f>M28*O28</f>
        <v>0</v>
      </c>
      <c r="R28" s="561" t="s">
        <v>129</v>
      </c>
      <c r="S28" s="1743" t="s">
        <v>1004</v>
      </c>
      <c r="U28" s="5"/>
      <c r="V28" s="5"/>
      <c r="W28" s="5"/>
    </row>
    <row r="29" spans="1:23" s="256" customFormat="1" ht="27.75" customHeight="1">
      <c r="A29" s="322"/>
      <c r="B29" s="1725"/>
      <c r="C29" s="1722"/>
      <c r="D29" s="1756"/>
      <c r="E29" s="1794" t="s">
        <v>1030</v>
      </c>
      <c r="F29" s="1795"/>
      <c r="G29" s="1795"/>
      <c r="H29" s="1795"/>
      <c r="I29" s="1795"/>
      <c r="J29" s="1795"/>
      <c r="K29" s="1795"/>
      <c r="L29" s="1801"/>
      <c r="M29" s="604">
        <v>380000</v>
      </c>
      <c r="N29" s="600" t="s">
        <v>129</v>
      </c>
      <c r="O29" s="603">
        <f>COUNTIFS('4.住戸情報入力'!AD:AD,E29,'4.住戸情報入力'!AE:AE,$G$4)+COUNTIFS('4.住戸情報入力'!AF:AF,E29,'4.住戸情報入力'!AG:AG,$G$4)</f>
        <v>0</v>
      </c>
      <c r="P29" s="600" t="s">
        <v>189</v>
      </c>
      <c r="Q29" s="599">
        <f>M29*O29</f>
        <v>0</v>
      </c>
      <c r="R29" s="600" t="s">
        <v>129</v>
      </c>
      <c r="S29" s="1744"/>
      <c r="U29" s="754"/>
      <c r="V29" s="754"/>
      <c r="W29" s="754"/>
    </row>
    <row r="30" spans="1:23" s="256" customFormat="1" ht="27.75" customHeight="1">
      <c r="A30" s="322"/>
      <c r="B30" s="1725"/>
      <c r="C30" s="1722"/>
      <c r="D30" s="1756"/>
      <c r="E30" s="1808" t="s">
        <v>555</v>
      </c>
      <c r="F30" s="1809"/>
      <c r="G30" s="767"/>
      <c r="H30" s="767"/>
      <c r="I30" s="1802" t="s">
        <v>695</v>
      </c>
      <c r="J30" s="1803"/>
      <c r="K30" s="1803"/>
      <c r="L30" s="1804"/>
      <c r="M30" s="1805" t="s">
        <v>696</v>
      </c>
      <c r="N30" s="1806"/>
      <c r="O30" s="1806"/>
      <c r="P30" s="1807"/>
      <c r="Q30" s="768"/>
      <c r="R30" s="769"/>
      <c r="S30" s="1744"/>
      <c r="U30" s="754"/>
      <c r="V30" s="754"/>
      <c r="W30" s="754"/>
    </row>
    <row r="31" spans="1:23" s="250" customFormat="1" ht="28" customHeight="1">
      <c r="A31" s="321"/>
      <c r="B31" s="1725"/>
      <c r="C31" s="1722"/>
      <c r="D31" s="1756"/>
      <c r="E31" s="1810"/>
      <c r="F31" s="1811"/>
      <c r="G31" s="1754" t="s">
        <v>435</v>
      </c>
      <c r="H31" s="1768"/>
      <c r="I31" s="575">
        <v>460000</v>
      </c>
      <c r="J31" s="576" t="s">
        <v>129</v>
      </c>
      <c r="K31" s="577">
        <f>COUNTIFS('4.住戸情報入力'!AD:AD,"エアコン*"&amp;G31,'4.住戸情報入力'!AE:AE,$G$4)</f>
        <v>0</v>
      </c>
      <c r="L31" s="576" t="s">
        <v>189</v>
      </c>
      <c r="M31" s="846">
        <v>430000</v>
      </c>
      <c r="N31" s="576" t="s">
        <v>129</v>
      </c>
      <c r="O31" s="577">
        <f>COUNTIFS('4.住戸情報入力'!AF:AF,"エアコン*"&amp;G31,'4.住戸情報入力'!AG:AG,$G$4)</f>
        <v>0</v>
      </c>
      <c r="P31" s="576" t="s">
        <v>189</v>
      </c>
      <c r="Q31" s="802">
        <f>I31*K31+M31*O31</f>
        <v>0</v>
      </c>
      <c r="R31" s="580" t="s">
        <v>129</v>
      </c>
      <c r="S31" s="1744"/>
      <c r="U31" s="5"/>
      <c r="V31" s="5"/>
      <c r="W31" s="5"/>
    </row>
    <row r="32" spans="1:23" s="250" customFormat="1" ht="28.5" thickBot="1">
      <c r="A32" s="321"/>
      <c r="B32" s="1725"/>
      <c r="C32" s="1722"/>
      <c r="D32" s="1757"/>
      <c r="E32" s="1812"/>
      <c r="F32" s="1813"/>
      <c r="G32" s="1769" t="s">
        <v>434</v>
      </c>
      <c r="H32" s="1769"/>
      <c r="I32" s="583">
        <v>530000</v>
      </c>
      <c r="J32" s="584" t="s">
        <v>129</v>
      </c>
      <c r="K32" s="585">
        <f>COUNTIFS('4.住戸情報入力'!AD:AD,"エアコン*"&amp;G32,'4.住戸情報入力'!AE:AE,$G$4)</f>
        <v>0</v>
      </c>
      <c r="L32" s="584" t="s">
        <v>189</v>
      </c>
      <c r="M32" s="850">
        <v>500000</v>
      </c>
      <c r="N32" s="584" t="s">
        <v>129</v>
      </c>
      <c r="O32" s="585">
        <f>COUNTIFS('4.住戸情報入力'!AF:AF,"エアコン*"&amp;G32,'4.住戸情報入力'!AG:AG,$G$4)</f>
        <v>0</v>
      </c>
      <c r="P32" s="584" t="s">
        <v>189</v>
      </c>
      <c r="Q32" s="586">
        <f>I32*K32+M32*O32</f>
        <v>0</v>
      </c>
      <c r="R32" s="584" t="s">
        <v>129</v>
      </c>
      <c r="S32" s="1745"/>
      <c r="U32" s="5"/>
      <c r="V32" s="5"/>
      <c r="W32" s="5"/>
    </row>
    <row r="33" spans="1:23" s="250" customFormat="1" ht="29" thickTop="1" thickBot="1">
      <c r="A33" s="321"/>
      <c r="B33" s="1725"/>
      <c r="C33" s="1722"/>
      <c r="D33" s="1814" t="s">
        <v>325</v>
      </c>
      <c r="E33" s="1815"/>
      <c r="F33" s="1815"/>
      <c r="G33" s="1815"/>
      <c r="H33" s="1815"/>
      <c r="I33" s="1815"/>
      <c r="J33" s="1815"/>
      <c r="K33" s="1815"/>
      <c r="L33" s="1815"/>
      <c r="M33" s="1815"/>
      <c r="N33" s="1815"/>
      <c r="O33" s="1815"/>
      <c r="P33" s="607" t="s">
        <v>318</v>
      </c>
      <c r="Q33" s="608">
        <f>SUM(Q28:Q32)</f>
        <v>0</v>
      </c>
      <c r="R33" s="609" t="s">
        <v>129</v>
      </c>
      <c r="S33" s="610"/>
      <c r="U33" s="781"/>
      <c r="V33" s="5"/>
      <c r="W33" s="5"/>
    </row>
    <row r="34" spans="1:23" s="256" customFormat="1" ht="27.75" customHeight="1" thickTop="1" thickBot="1">
      <c r="A34" s="322"/>
      <c r="B34" s="1725"/>
      <c r="C34" s="1722"/>
      <c r="D34" s="1816" t="s">
        <v>552</v>
      </c>
      <c r="E34" s="1817"/>
      <c r="F34" s="1817"/>
      <c r="G34" s="1817"/>
      <c r="H34" s="1817"/>
      <c r="I34" s="1817"/>
      <c r="J34" s="1817"/>
      <c r="K34" s="1817"/>
      <c r="L34" s="1817"/>
      <c r="M34" s="1817"/>
      <c r="N34" s="1818"/>
      <c r="O34" s="611" t="s">
        <v>489</v>
      </c>
      <c r="P34" s="612" t="s">
        <v>490</v>
      </c>
      <c r="Q34" s="613">
        <f>65000*SUMIFS('4.住戸情報入力'!AS:AS,'4.住戸情報入力'!AR:AR,"2.6ｋＷ未満",'4.住戸情報入力'!AT:AT,$G$4)+80000*SUMIFS('4.住戸情報入力'!AS:AS,'4.住戸情報入力'!AR:AR,"2.6ｋＷ以上",'4.住戸情報入力'!AT:AT,$G$4)</f>
        <v>0</v>
      </c>
      <c r="R34" s="614" t="s">
        <v>129</v>
      </c>
      <c r="S34" s="574" t="s">
        <v>1004</v>
      </c>
      <c r="U34" s="754"/>
      <c r="V34" s="754"/>
      <c r="W34" s="754"/>
    </row>
    <row r="35" spans="1:23" s="256" customFormat="1" ht="27.75" customHeight="1" thickTop="1" thickBot="1">
      <c r="A35" s="322"/>
      <c r="B35" s="1725"/>
      <c r="C35" s="1722"/>
      <c r="D35" s="1816" t="s">
        <v>553</v>
      </c>
      <c r="E35" s="1817"/>
      <c r="F35" s="1817"/>
      <c r="G35" s="1817"/>
      <c r="H35" s="1817"/>
      <c r="I35" s="1817"/>
      <c r="J35" s="1817"/>
      <c r="K35" s="1817"/>
      <c r="L35" s="1817"/>
      <c r="M35" s="1817"/>
      <c r="N35" s="1818"/>
      <c r="O35" s="615" t="s">
        <v>489</v>
      </c>
      <c r="P35" s="616" t="s">
        <v>550</v>
      </c>
      <c r="Q35" s="617">
        <f>SUMIFS('4.住戸情報入力'!AV:AV,'4.住戸情報入力'!AW:AW,$G$4)</f>
        <v>0</v>
      </c>
      <c r="R35" s="618" t="s">
        <v>129</v>
      </c>
      <c r="S35" s="574" t="s">
        <v>1004</v>
      </c>
      <c r="U35" s="754"/>
      <c r="V35" s="754"/>
      <c r="W35" s="754"/>
    </row>
    <row r="36" spans="1:23" s="256" customFormat="1" ht="27.75" customHeight="1" thickTop="1">
      <c r="A36" s="322"/>
      <c r="B36" s="1725"/>
      <c r="C36" s="1722"/>
      <c r="D36" s="1827" t="s">
        <v>191</v>
      </c>
      <c r="E36" s="1773" t="s">
        <v>648</v>
      </c>
      <c r="F36" s="1774"/>
      <c r="G36" s="1774"/>
      <c r="H36" s="1774"/>
      <c r="I36" s="789"/>
      <c r="J36" s="794"/>
      <c r="K36" s="791"/>
      <c r="L36" s="798"/>
      <c r="M36" s="789">
        <v>300000</v>
      </c>
      <c r="N36" s="588" t="s">
        <v>129</v>
      </c>
      <c r="O36" s="577">
        <f>COUNTIFS('4.住戸情報入力'!AJ:AJ,E36,'4.住戸情報入力'!AK:AK,$G$4)</f>
        <v>0</v>
      </c>
      <c r="P36" s="588" t="s">
        <v>189</v>
      </c>
      <c r="Q36" s="619">
        <f>M36*O36</f>
        <v>0</v>
      </c>
      <c r="R36" s="588" t="s">
        <v>129</v>
      </c>
      <c r="S36" s="1772" t="s">
        <v>1004</v>
      </c>
      <c r="U36" s="754"/>
    </row>
    <row r="37" spans="1:23" s="256" customFormat="1" ht="27.75" customHeight="1">
      <c r="A37" s="322"/>
      <c r="B37" s="1725"/>
      <c r="C37" s="1722"/>
      <c r="D37" s="1722"/>
      <c r="E37" s="1775" t="s">
        <v>649</v>
      </c>
      <c r="F37" s="1776"/>
      <c r="G37" s="1776"/>
      <c r="H37" s="790" t="s">
        <v>461</v>
      </c>
      <c r="I37" s="787"/>
      <c r="J37" s="795"/>
      <c r="K37" s="791"/>
      <c r="L37" s="590"/>
      <c r="M37" s="787">
        <v>140000</v>
      </c>
      <c r="N37" s="590" t="s">
        <v>129</v>
      </c>
      <c r="O37" s="577">
        <f>COUNTIFS('4.住戸情報入力'!AJ:AJ,"ガス潜熱回収型給湯機（エコジョーズ等）20号以下",'4.住戸情報入力'!AK:AK,$G$4)</f>
        <v>0</v>
      </c>
      <c r="P37" s="590" t="s">
        <v>189</v>
      </c>
      <c r="Q37" s="591">
        <f t="shared" ref="Q37:Q42" si="2">M37*O37</f>
        <v>0</v>
      </c>
      <c r="R37" s="590" t="s">
        <v>129</v>
      </c>
      <c r="S37" s="1772"/>
      <c r="U37" s="392"/>
    </row>
    <row r="38" spans="1:23" s="256" customFormat="1" ht="27.75" customHeight="1">
      <c r="A38" s="322"/>
      <c r="B38" s="1725"/>
      <c r="C38" s="1722"/>
      <c r="D38" s="1722"/>
      <c r="E38" s="1773"/>
      <c r="F38" s="1774"/>
      <c r="G38" s="1774"/>
      <c r="H38" s="790" t="s">
        <v>462</v>
      </c>
      <c r="I38" s="787"/>
      <c r="J38" s="795"/>
      <c r="K38" s="791"/>
      <c r="L38" s="590"/>
      <c r="M38" s="787">
        <v>160000</v>
      </c>
      <c r="N38" s="590" t="s">
        <v>129</v>
      </c>
      <c r="O38" s="577">
        <f>COUNTIFS('4.住戸情報入力'!AJ:AJ,"ガス潜熱回収型給湯機（エコジョーズ等）24号",'4.住戸情報入力'!AK:AK,$G$4)</f>
        <v>0</v>
      </c>
      <c r="P38" s="590" t="s">
        <v>189</v>
      </c>
      <c r="Q38" s="591">
        <f t="shared" si="2"/>
        <v>0</v>
      </c>
      <c r="R38" s="590" t="s">
        <v>129</v>
      </c>
      <c r="S38" s="1772"/>
      <c r="U38" s="754"/>
      <c r="V38" s="754"/>
      <c r="W38" s="754"/>
    </row>
    <row r="39" spans="1:23" s="250" customFormat="1" ht="28">
      <c r="A39" s="321"/>
      <c r="B39" s="1725"/>
      <c r="C39" s="1722"/>
      <c r="D39" s="1722"/>
      <c r="E39" s="1754" t="s">
        <v>192</v>
      </c>
      <c r="F39" s="1755"/>
      <c r="G39" s="1755"/>
      <c r="H39" s="1755"/>
      <c r="I39" s="787"/>
      <c r="J39" s="796"/>
      <c r="K39" s="792"/>
      <c r="L39" s="580"/>
      <c r="M39" s="787">
        <v>400000</v>
      </c>
      <c r="N39" s="580" t="s">
        <v>129</v>
      </c>
      <c r="O39" s="581">
        <f>COUNTIFS('4.住戸情報入力'!AJ:AJ,E39,'4.住戸情報入力'!AK:AK,$G$4)</f>
        <v>0</v>
      </c>
      <c r="P39" s="580" t="s">
        <v>189</v>
      </c>
      <c r="Q39" s="582">
        <f t="shared" si="2"/>
        <v>0</v>
      </c>
      <c r="R39" s="580" t="s">
        <v>129</v>
      </c>
      <c r="S39" s="1772"/>
      <c r="U39" s="5"/>
      <c r="V39" s="5"/>
      <c r="W39" s="5"/>
    </row>
    <row r="40" spans="1:23" s="250" customFormat="1" ht="28">
      <c r="A40" s="321"/>
      <c r="B40" s="1725"/>
      <c r="C40" s="1722"/>
      <c r="D40" s="1722"/>
      <c r="E40" s="1754" t="s">
        <v>592</v>
      </c>
      <c r="F40" s="1755"/>
      <c r="G40" s="1755"/>
      <c r="H40" s="1755"/>
      <c r="I40" s="787"/>
      <c r="J40" s="796"/>
      <c r="K40" s="792"/>
      <c r="L40" s="580"/>
      <c r="M40" s="787">
        <v>1000000</v>
      </c>
      <c r="N40" s="580" t="s">
        <v>129</v>
      </c>
      <c r="O40" s="581">
        <f>COUNTIFS('4.住戸情報入力'!AJ:AJ,E40,'4.住戸情報入力'!AK:AK,$G$4)</f>
        <v>0</v>
      </c>
      <c r="P40" s="580" t="s">
        <v>189</v>
      </c>
      <c r="Q40" s="582">
        <f t="shared" si="2"/>
        <v>0</v>
      </c>
      <c r="R40" s="580" t="s">
        <v>129</v>
      </c>
      <c r="S40" s="1772"/>
      <c r="U40" s="5"/>
      <c r="V40" s="5"/>
      <c r="W40" s="5"/>
    </row>
    <row r="41" spans="1:23" s="250" customFormat="1" ht="28">
      <c r="A41" s="321"/>
      <c r="B41" s="1725"/>
      <c r="C41" s="1722"/>
      <c r="D41" s="1722"/>
      <c r="E41" s="1754" t="s">
        <v>593</v>
      </c>
      <c r="F41" s="1755"/>
      <c r="G41" s="1755"/>
      <c r="H41" s="1755"/>
      <c r="I41" s="787"/>
      <c r="J41" s="796"/>
      <c r="K41" s="792"/>
      <c r="L41" s="580"/>
      <c r="M41" s="787">
        <v>1230000</v>
      </c>
      <c r="N41" s="580" t="s">
        <v>129</v>
      </c>
      <c r="O41" s="581">
        <f>COUNTIFS('4.住戸情報入力'!AJ:AJ,E41,'4.住戸情報入力'!AK:AK,$G$4)</f>
        <v>0</v>
      </c>
      <c r="P41" s="580" t="s">
        <v>189</v>
      </c>
      <c r="Q41" s="582">
        <f t="shared" si="2"/>
        <v>0</v>
      </c>
      <c r="R41" s="580" t="s">
        <v>129</v>
      </c>
      <c r="S41" s="1772"/>
      <c r="U41" s="5"/>
      <c r="V41" s="5"/>
      <c r="W41" s="5"/>
    </row>
    <row r="42" spans="1:23" s="250" customFormat="1" ht="28">
      <c r="A42" s="321"/>
      <c r="B42" s="1725"/>
      <c r="C42" s="1722"/>
      <c r="D42" s="1828"/>
      <c r="E42" s="1770" t="s">
        <v>594</v>
      </c>
      <c r="F42" s="1771"/>
      <c r="G42" s="1771"/>
      <c r="H42" s="1771"/>
      <c r="I42" s="788"/>
      <c r="J42" s="797"/>
      <c r="K42" s="793"/>
      <c r="L42" s="620"/>
      <c r="M42" s="788">
        <v>990000</v>
      </c>
      <c r="N42" s="620" t="s">
        <v>129</v>
      </c>
      <c r="O42" s="621">
        <f>COUNTIFS('4.住戸情報入力'!AJ:AJ,E42,'4.住戸情報入力'!AK:AK,$G$4)</f>
        <v>0</v>
      </c>
      <c r="P42" s="620" t="s">
        <v>189</v>
      </c>
      <c r="Q42" s="622">
        <f t="shared" si="2"/>
        <v>0</v>
      </c>
      <c r="R42" s="620" t="s">
        <v>129</v>
      </c>
      <c r="S42" s="1772"/>
      <c r="U42" s="5"/>
      <c r="V42" s="5"/>
      <c r="W42" s="5"/>
    </row>
    <row r="43" spans="1:23" s="256" customFormat="1" ht="27.75" customHeight="1">
      <c r="A43" s="322"/>
      <c r="B43" s="1725"/>
      <c r="C43" s="1722"/>
      <c r="D43" s="1825" t="s">
        <v>325</v>
      </c>
      <c r="E43" s="1826"/>
      <c r="F43" s="1826"/>
      <c r="G43" s="1826"/>
      <c r="H43" s="1826"/>
      <c r="I43" s="1826"/>
      <c r="J43" s="1826"/>
      <c r="K43" s="1826"/>
      <c r="L43" s="1826"/>
      <c r="M43" s="1826"/>
      <c r="N43" s="1826"/>
      <c r="O43" s="1826"/>
      <c r="P43" s="598" t="s">
        <v>324</v>
      </c>
      <c r="Q43" s="599">
        <f>SUM(Q36:Q42)</f>
        <v>0</v>
      </c>
      <c r="R43" s="600" t="s">
        <v>129</v>
      </c>
      <c r="S43" s="623"/>
      <c r="U43" s="754"/>
      <c r="V43" s="754"/>
      <c r="W43" s="754"/>
    </row>
    <row r="44" spans="1:23" s="256" customFormat="1" ht="27.75" customHeight="1">
      <c r="A44" s="322"/>
      <c r="B44" s="1725"/>
      <c r="C44" s="1722"/>
      <c r="D44" s="1819" t="s">
        <v>657</v>
      </c>
      <c r="E44" s="1820"/>
      <c r="F44" s="1820"/>
      <c r="G44" s="1820"/>
      <c r="H44" s="1820"/>
      <c r="I44" s="1820"/>
      <c r="J44" s="1820"/>
      <c r="K44" s="1820"/>
      <c r="L44" s="1820"/>
      <c r="M44" s="1820"/>
      <c r="N44" s="1820"/>
      <c r="O44" s="1820"/>
      <c r="P44" s="1821"/>
      <c r="Q44" s="624">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625" t="s">
        <v>129</v>
      </c>
      <c r="S44" s="1777" t="s">
        <v>1004</v>
      </c>
      <c r="U44" s="754"/>
      <c r="V44" s="754"/>
      <c r="W44" s="754"/>
    </row>
    <row r="45" spans="1:23" s="256" customFormat="1" ht="28">
      <c r="A45" s="322"/>
      <c r="B45" s="1725"/>
      <c r="C45" s="1722"/>
      <c r="D45" s="1819" t="s">
        <v>658</v>
      </c>
      <c r="E45" s="1820"/>
      <c r="F45" s="1820"/>
      <c r="G45" s="1820"/>
      <c r="H45" s="1820"/>
      <c r="I45" s="1820"/>
      <c r="J45" s="1820"/>
      <c r="K45" s="1820"/>
      <c r="L45" s="1821"/>
      <c r="M45" s="579">
        <v>8000</v>
      </c>
      <c r="N45" s="590" t="s">
        <v>129</v>
      </c>
      <c r="O45" s="577">
        <f>SUMIFS('4.住戸情報入力'!AL:AL,'4.住戸情報入力'!AM:AM,$G$4)</f>
        <v>0</v>
      </c>
      <c r="P45" s="590" t="s">
        <v>189</v>
      </c>
      <c r="Q45" s="624">
        <f>M45*O45</f>
        <v>0</v>
      </c>
      <c r="R45" s="626" t="s">
        <v>129</v>
      </c>
      <c r="S45" s="1778"/>
      <c r="U45" s="754"/>
      <c r="V45" s="754"/>
      <c r="W45" s="754"/>
    </row>
    <row r="46" spans="1:23" s="256" customFormat="1" ht="27.75" customHeight="1">
      <c r="A46" s="322"/>
      <c r="B46" s="1725"/>
      <c r="C46" s="1722"/>
      <c r="D46" s="1727" t="s">
        <v>1031</v>
      </c>
      <c r="E46" s="1728"/>
      <c r="F46" s="1728"/>
      <c r="G46" s="1728"/>
      <c r="H46" s="1728"/>
      <c r="I46" s="1728"/>
      <c r="J46" s="1728"/>
      <c r="K46" s="1728"/>
      <c r="L46" s="1729"/>
      <c r="M46" s="605">
        <v>100000</v>
      </c>
      <c r="N46" s="625" t="s">
        <v>129</v>
      </c>
      <c r="O46" s="606">
        <f>COUNTIFS('4.住戸情報入力'!AN:AN,"有り",'4.住戸情報入力'!AO:AO,$G$4)</f>
        <v>0</v>
      </c>
      <c r="P46" s="625" t="s">
        <v>189</v>
      </c>
      <c r="Q46" s="627">
        <f>M46*O46</f>
        <v>0</v>
      </c>
      <c r="R46" s="625" t="s">
        <v>129</v>
      </c>
      <c r="S46" s="1778"/>
      <c r="U46" s="754"/>
      <c r="V46" s="754"/>
      <c r="W46" s="754"/>
    </row>
    <row r="47" spans="1:23" s="256" customFormat="1" ht="27.75" customHeight="1">
      <c r="A47" s="322"/>
      <c r="B47" s="1725"/>
      <c r="C47" s="1722"/>
      <c r="D47" s="1730" t="s">
        <v>1032</v>
      </c>
      <c r="E47" s="1731"/>
      <c r="F47" s="1731"/>
      <c r="G47" s="1731"/>
      <c r="H47" s="1731"/>
      <c r="I47" s="1731"/>
      <c r="J47" s="1731"/>
      <c r="K47" s="1731"/>
      <c r="L47" s="1732"/>
      <c r="M47" s="628">
        <v>115000</v>
      </c>
      <c r="N47" s="600" t="s">
        <v>129</v>
      </c>
      <c r="O47" s="577">
        <f>COUNTIFS('4.住戸情報入力'!AN:AN,"有り（ガス計測含む）",'4.住戸情報入力'!AO:AO,$G$4)</f>
        <v>0</v>
      </c>
      <c r="P47" s="600" t="s">
        <v>189</v>
      </c>
      <c r="Q47" s="599">
        <f>M47*O47</f>
        <v>0</v>
      </c>
      <c r="R47" s="600" t="s">
        <v>129</v>
      </c>
      <c r="S47" s="1779"/>
      <c r="U47" s="754"/>
      <c r="V47" s="754"/>
      <c r="W47" s="754"/>
    </row>
    <row r="48" spans="1:23" s="256" customFormat="1" ht="27.75" customHeight="1" thickBot="1">
      <c r="A48" s="322"/>
      <c r="B48" s="1725"/>
      <c r="C48" s="1722"/>
      <c r="D48" s="1716" t="s">
        <v>307</v>
      </c>
      <c r="E48" s="1717"/>
      <c r="F48" s="1717"/>
      <c r="G48" s="1717"/>
      <c r="H48" s="1717"/>
      <c r="I48" s="1717"/>
      <c r="J48" s="1717"/>
      <c r="K48" s="1717"/>
      <c r="L48" s="1718"/>
      <c r="M48" s="1822"/>
      <c r="N48" s="1823"/>
      <c r="O48" s="1823"/>
      <c r="P48" s="1824"/>
      <c r="Q48" s="629">
        <f>SUMIFS('4.住戸情報入力'!AP:AP,'4.住戸情報入力'!AQ:AQ,$G$4)</f>
        <v>0</v>
      </c>
      <c r="R48" s="630" t="s">
        <v>129</v>
      </c>
      <c r="S48" s="631"/>
      <c r="U48" s="754"/>
      <c r="V48" s="754"/>
      <c r="W48" s="754"/>
    </row>
    <row r="49" spans="1:23" s="256" customFormat="1" ht="27.75" customHeight="1" thickTop="1" thickBot="1">
      <c r="A49" s="322"/>
      <c r="B49" s="1725"/>
      <c r="C49" s="1723"/>
      <c r="D49" s="1719" t="s">
        <v>325</v>
      </c>
      <c r="E49" s="1720"/>
      <c r="F49" s="1720"/>
      <c r="G49" s="1720"/>
      <c r="H49" s="1720"/>
      <c r="I49" s="1720"/>
      <c r="J49" s="1720"/>
      <c r="K49" s="1720"/>
      <c r="L49" s="1720"/>
      <c r="M49" s="1720"/>
      <c r="N49" s="1720"/>
      <c r="O49" s="1720"/>
      <c r="P49" s="632" t="s">
        <v>336</v>
      </c>
      <c r="Q49" s="633">
        <f>SUM(Q44:Q48)</f>
        <v>0</v>
      </c>
      <c r="R49" s="634" t="s">
        <v>129</v>
      </c>
      <c r="S49" s="635"/>
      <c r="U49" s="754"/>
      <c r="V49" s="754"/>
      <c r="W49" s="754"/>
    </row>
    <row r="50" spans="1:23" s="256" customFormat="1" ht="27.75" customHeight="1" thickTop="1">
      <c r="A50" s="322"/>
      <c r="B50" s="1726"/>
      <c r="C50" s="1733" t="s">
        <v>335</v>
      </c>
      <c r="D50" s="1734"/>
      <c r="E50" s="1734"/>
      <c r="F50" s="1734"/>
      <c r="G50" s="1734"/>
      <c r="H50" s="1734"/>
      <c r="I50" s="1734"/>
      <c r="J50" s="1734"/>
      <c r="K50" s="1734"/>
      <c r="L50" s="1734"/>
      <c r="M50" s="1734"/>
      <c r="N50" s="1734"/>
      <c r="O50" s="1734"/>
      <c r="P50" s="598" t="s">
        <v>463</v>
      </c>
      <c r="Q50" s="599">
        <f>SUM(Q12,Q22,Q27,Q33,Q34,Q35,Q43,Q49)</f>
        <v>0</v>
      </c>
      <c r="R50" s="600" t="s">
        <v>129</v>
      </c>
      <c r="S50" s="623" t="s">
        <v>464</v>
      </c>
      <c r="U50" s="754"/>
      <c r="V50" s="754"/>
      <c r="W50" s="754"/>
    </row>
    <row r="51" spans="1:23" s="256" customFormat="1" ht="27.75" customHeight="1" thickBot="1">
      <c r="A51" s="322"/>
      <c r="B51" s="1829" t="s">
        <v>309</v>
      </c>
      <c r="C51" s="1831" t="s">
        <v>443</v>
      </c>
      <c r="D51" s="1716" t="s">
        <v>308</v>
      </c>
      <c r="E51" s="1717"/>
      <c r="F51" s="1717"/>
      <c r="G51" s="1717"/>
      <c r="H51" s="1717"/>
      <c r="I51" s="1717"/>
      <c r="J51" s="1717"/>
      <c r="K51" s="1717"/>
      <c r="L51" s="1717"/>
      <c r="M51" s="1717"/>
      <c r="N51" s="1717"/>
      <c r="O51" s="1717"/>
      <c r="P51" s="1718"/>
      <c r="Q51" s="636">
        <f>'7.共用部定額単価算出シート'!N46</f>
        <v>0</v>
      </c>
      <c r="R51" s="630" t="s">
        <v>129</v>
      </c>
      <c r="S51" s="631"/>
      <c r="U51" s="754"/>
      <c r="V51" s="754"/>
      <c r="W51" s="754"/>
    </row>
    <row r="52" spans="1:23" s="256" customFormat="1" ht="27.75" customHeight="1" thickTop="1" thickBot="1">
      <c r="A52" s="322"/>
      <c r="B52" s="1830"/>
      <c r="C52" s="1832"/>
      <c r="D52" s="1719" t="s">
        <v>325</v>
      </c>
      <c r="E52" s="1720"/>
      <c r="F52" s="1720"/>
      <c r="G52" s="1720"/>
      <c r="H52" s="1720"/>
      <c r="I52" s="1720"/>
      <c r="J52" s="1720"/>
      <c r="K52" s="1720"/>
      <c r="L52" s="1720"/>
      <c r="M52" s="1720"/>
      <c r="N52" s="1720"/>
      <c r="O52" s="1720"/>
      <c r="P52" s="637" t="s">
        <v>465</v>
      </c>
      <c r="Q52" s="633">
        <f>SUM(Q51:Q51)</f>
        <v>0</v>
      </c>
      <c r="R52" s="634" t="s">
        <v>129</v>
      </c>
      <c r="S52" s="635"/>
      <c r="U52" s="754"/>
      <c r="V52" s="754"/>
      <c r="W52" s="754"/>
    </row>
    <row r="53" spans="1:23" s="256" customFormat="1" ht="27.75" customHeight="1" thickTop="1">
      <c r="A53" s="323"/>
      <c r="B53" s="1733" t="s">
        <v>500</v>
      </c>
      <c r="C53" s="1734"/>
      <c r="D53" s="1734"/>
      <c r="E53" s="1734"/>
      <c r="F53" s="1734"/>
      <c r="G53" s="1734"/>
      <c r="H53" s="1734"/>
      <c r="I53" s="1734"/>
      <c r="J53" s="1734"/>
      <c r="K53" s="1734"/>
      <c r="L53" s="1734"/>
      <c r="M53" s="1734"/>
      <c r="N53" s="1734"/>
      <c r="O53" s="1734"/>
      <c r="P53" s="638" t="s">
        <v>501</v>
      </c>
      <c r="Q53" s="639">
        <f>Q50+Q52</f>
        <v>0</v>
      </c>
      <c r="R53" s="614" t="s">
        <v>129</v>
      </c>
      <c r="S53" s="640" t="s">
        <v>591</v>
      </c>
      <c r="U53" s="754"/>
      <c r="V53" s="754"/>
      <c r="W53" s="754"/>
    </row>
  </sheetData>
  <sheetProtection algorithmName="SHA-512" hashValue="er/px4ID/BqPVUMdo0wyNr2tu4OF4nd0JW+Nos9XlouKqLV4ri8afuFViegxsLXVbpflOx20wLdyDHYrJecJ+w==" saltValue="B5zSDoJ+ZleOjt7zd+oEvg==" spinCount="100000" sheet="1" formatCells="0" formatRows="0" insertRows="0" deleteRows="0" selectLockedCells="1" autoFilter="0" pivotTables="0"/>
  <mergeCells count="74">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S28:S32"/>
    <mergeCell ref="E29:L29"/>
    <mergeCell ref="E30:F32"/>
    <mergeCell ref="I30:L30"/>
    <mergeCell ref="M30:P30"/>
    <mergeCell ref="G31:H31"/>
    <mergeCell ref="G32:H32"/>
    <mergeCell ref="S23:S26"/>
    <mergeCell ref="E24:L24"/>
    <mergeCell ref="E25:L25"/>
    <mergeCell ref="E26:L26"/>
    <mergeCell ref="D27:K27"/>
    <mergeCell ref="S13:S21"/>
    <mergeCell ref="E15:H15"/>
    <mergeCell ref="E16:H16"/>
    <mergeCell ref="E17:H17"/>
    <mergeCell ref="E18:H18"/>
    <mergeCell ref="E19:H19"/>
    <mergeCell ref="E20:H20"/>
    <mergeCell ref="E21:H21"/>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Q8:R8"/>
    <mergeCell ref="D9:M9"/>
    <mergeCell ref="D10:M10"/>
    <mergeCell ref="B2:G2"/>
    <mergeCell ref="B4:F4"/>
    <mergeCell ref="G4:H4"/>
    <mergeCell ref="B6:F6"/>
    <mergeCell ref="G6:R6"/>
  </mergeCells>
  <phoneticPr fontId="19"/>
  <conditionalFormatting sqref="A8:B8 A4:G4 A12:I12 D8:D9 D11 A5:L7 I4:L4 A1:L3 A28 D36 S36 D28:E28 A15:A22 A13:B14 E39:L42 T34:XFD34 T36:XFD42 A44:A45 T45:XFD45 A31:A34 A36:A42 A50:A52 A54:L1048576 A9:A11 U9:XFD10 Q54:XFD1048576 Q39:R42 Q28:XFD28 Q31:XFD33 S9:S10 Q1:XFD8 D22 D14:L21 Q11:XFD22 D13:H13 E29:E30 D31:D33 G31:L32">
    <cfRule type="expression" dxfId="206" priority="57">
      <formula>_xlfn.ISFORMULA(A1)=TRUE</formula>
    </cfRule>
  </conditionalFormatting>
  <conditionalFormatting sqref="T9">
    <cfRule type="containsText" dxfId="205" priority="56" operator="containsText" text="(例)">
      <formula>NOT(ISERROR(SEARCH("(例)",T9)))</formula>
    </cfRule>
  </conditionalFormatting>
  <conditionalFormatting sqref="A23:A27 T23:XFD26 D27:L27 D23:E23 Q23:R26 Q27:XFD27 E24:E26">
    <cfRule type="expression" dxfId="204" priority="55">
      <formula>_xlfn.ISFORMULA(A23)=TRUE</formula>
    </cfRule>
  </conditionalFormatting>
  <conditionalFormatting sqref="A29:A30 D29:D30 Q29:XFD30">
    <cfRule type="expression" dxfId="203" priority="54">
      <formula>_xlfn.ISFORMULA(A29)=TRUE</formula>
    </cfRule>
  </conditionalFormatting>
  <conditionalFormatting sqref="Q34:R34 D34">
    <cfRule type="expression" dxfId="202" priority="53">
      <formula>_xlfn.ISFORMULA(D34)=TRUE</formula>
    </cfRule>
  </conditionalFormatting>
  <conditionalFormatting sqref="S24">
    <cfRule type="expression" dxfId="201" priority="51">
      <formula>_xlfn.ISFORMULA(S24)=TRUE</formula>
    </cfRule>
  </conditionalFormatting>
  <conditionalFormatting sqref="E36:L36 E37 H37:L38 Q36:R38">
    <cfRule type="expression" dxfId="200" priority="50">
      <formula>_xlfn.ISFORMULA(E36)=TRUE</formula>
    </cfRule>
  </conditionalFormatting>
  <conditionalFormatting sqref="S23 S25:S26">
    <cfRule type="expression" dxfId="199" priority="52">
      <formula>_xlfn.ISFORMULA(S23)=TRUE</formula>
    </cfRule>
  </conditionalFormatting>
  <conditionalFormatting sqref="S34">
    <cfRule type="expression" dxfId="198" priority="49">
      <formula>_xlfn.ISFORMULA(S34)=TRUE</formula>
    </cfRule>
  </conditionalFormatting>
  <conditionalFormatting sqref="A43 D43 Q43:XFD43">
    <cfRule type="expression" dxfId="197" priority="48">
      <formula>_xlfn.ISFORMULA(A43)=TRUE</formula>
    </cfRule>
  </conditionalFormatting>
  <conditionalFormatting sqref="D44:D45 Q44:XFD44 Q45:R45">
    <cfRule type="expression" dxfId="196" priority="47">
      <formula>_xlfn.ISFORMULA(D44)=TRUE</formula>
    </cfRule>
  </conditionalFormatting>
  <conditionalFormatting sqref="AC46:XFD46 A46:A49 T46:AA46 T47:XFD47 R48:XFD48 Q46:R47 Q49:XFD49 D46:D49">
    <cfRule type="expression" dxfId="195" priority="46">
      <formula>_xlfn.ISFORMULA(A46)=TRUE</formula>
    </cfRule>
  </conditionalFormatting>
  <conditionalFormatting sqref="A53:B53 D51:D52 R51:XFD51 Q50:XFD50 Q52:XFD53">
    <cfRule type="expression" dxfId="194" priority="45">
      <formula>_xlfn.ISFORMULA(A50)=TRUE</formula>
    </cfRule>
  </conditionalFormatting>
  <conditionalFormatting sqref="B51:C51 B52">
    <cfRule type="expression" dxfId="193" priority="44">
      <formula>_xlfn.ISFORMULA(B51)=TRUE</formula>
    </cfRule>
  </conditionalFormatting>
  <conditionalFormatting sqref="C50">
    <cfRule type="expression" dxfId="192" priority="43">
      <formula>_xlfn.ISFORMULA(C50)=TRUE</formula>
    </cfRule>
  </conditionalFormatting>
  <conditionalFormatting sqref="Q48">
    <cfRule type="containsBlanks" dxfId="191" priority="42">
      <formula>LEN(TRIM(Q48))=0</formula>
    </cfRule>
  </conditionalFormatting>
  <conditionalFormatting sqref="Q48">
    <cfRule type="expression" dxfId="190" priority="41">
      <formula>_xlfn.ISFORMULA(Q48)=TRUE</formula>
    </cfRule>
  </conditionalFormatting>
  <conditionalFormatting sqref="Q51">
    <cfRule type="expression" dxfId="189" priority="40">
      <formula>_xlfn.ISFORMULA(Q51)=TRUE</formula>
    </cfRule>
  </conditionalFormatting>
  <conditionalFormatting sqref="T35:XFD35 A35">
    <cfRule type="expression" dxfId="188" priority="39">
      <formula>_xlfn.ISFORMULA(A35)=TRUE</formula>
    </cfRule>
  </conditionalFormatting>
  <conditionalFormatting sqref="Q35:R35 D35">
    <cfRule type="expression" dxfId="187" priority="38">
      <formula>_xlfn.ISFORMULA(D35)=TRUE</formula>
    </cfRule>
  </conditionalFormatting>
  <conditionalFormatting sqref="S35">
    <cfRule type="expression" dxfId="186" priority="37">
      <formula>_xlfn.ISFORMULA(S35)=TRUE</formula>
    </cfRule>
  </conditionalFormatting>
  <conditionalFormatting sqref="D10">
    <cfRule type="expression" dxfId="185" priority="36">
      <formula>_xlfn.ISFORMULA(D10)=TRUE</formula>
    </cfRule>
  </conditionalFormatting>
  <conditionalFormatting sqref="T10">
    <cfRule type="expression" dxfId="184" priority="35">
      <formula>_xlfn.ISFORMULA(T10)=TRUE</formula>
    </cfRule>
  </conditionalFormatting>
  <conditionalFormatting sqref="M1:P7 N31:P32 M28:P28 M39:P42 M54:P1048576 P22 O14:P21">
    <cfRule type="expression" dxfId="183" priority="34">
      <formula>_xlfn.ISFORMULA(M1)=TRUE</formula>
    </cfRule>
  </conditionalFormatting>
  <conditionalFormatting sqref="M27:P27 M23:N26 P23:P26">
    <cfRule type="expression" dxfId="182" priority="33">
      <formula>_xlfn.ISFORMULA(M23)=TRUE</formula>
    </cfRule>
  </conditionalFormatting>
  <conditionalFormatting sqref="M29:N29 P29">
    <cfRule type="expression" dxfId="181" priority="32">
      <formula>_xlfn.ISFORMULA(M29)=TRUE</formula>
    </cfRule>
  </conditionalFormatting>
  <conditionalFormatting sqref="P33">
    <cfRule type="expression" dxfId="180" priority="31">
      <formula>_xlfn.ISFORMULA(P33)=TRUE</formula>
    </cfRule>
  </conditionalFormatting>
  <conditionalFormatting sqref="M36:P38">
    <cfRule type="expression" dxfId="179" priority="30">
      <formula>_xlfn.ISFORMULA(M36)=TRUE</formula>
    </cfRule>
  </conditionalFormatting>
  <conditionalFormatting sqref="P43">
    <cfRule type="expression" dxfId="178" priority="29">
      <formula>_xlfn.ISFORMULA(P43)=TRUE</formula>
    </cfRule>
  </conditionalFormatting>
  <conditionalFormatting sqref="M46:P48 P49">
    <cfRule type="expression" dxfId="177" priority="28">
      <formula>_xlfn.ISFORMULA(M46)=TRUE</formula>
    </cfRule>
  </conditionalFormatting>
  <conditionalFormatting sqref="P52:P53 P50">
    <cfRule type="expression" dxfId="176" priority="27">
      <formula>_xlfn.ISFORMULA(P50)=TRUE</formula>
    </cfRule>
  </conditionalFormatting>
  <conditionalFormatting sqref="O34:P34">
    <cfRule type="expression" dxfId="175" priority="26">
      <formula>_xlfn.ISFORMULA(O34)=TRUE</formula>
    </cfRule>
  </conditionalFormatting>
  <conditionalFormatting sqref="O35:P35">
    <cfRule type="expression" dxfId="174" priority="25">
      <formula>_xlfn.ISFORMULA(O35)=TRUE</formula>
    </cfRule>
  </conditionalFormatting>
  <conditionalFormatting sqref="O23">
    <cfRule type="expression" dxfId="173" priority="24">
      <formula>_xlfn.ISFORMULA(O23)=TRUE</formula>
    </cfRule>
  </conditionalFormatting>
  <conditionalFormatting sqref="O24">
    <cfRule type="expression" dxfId="172" priority="23">
      <formula>_xlfn.ISFORMULA(O24)=TRUE</formula>
    </cfRule>
  </conditionalFormatting>
  <conditionalFormatting sqref="O25">
    <cfRule type="expression" dxfId="171" priority="22">
      <formula>_xlfn.ISFORMULA(O25)=TRUE</formula>
    </cfRule>
  </conditionalFormatting>
  <conditionalFormatting sqref="O26">
    <cfRule type="expression" dxfId="170" priority="21">
      <formula>_xlfn.ISFORMULA(O26)=TRUE</formula>
    </cfRule>
  </conditionalFormatting>
  <conditionalFormatting sqref="O29">
    <cfRule type="expression" dxfId="169" priority="20">
      <formula>_xlfn.ISFORMULA(O29)=TRUE</formula>
    </cfRule>
  </conditionalFormatting>
  <conditionalFormatting sqref="M45:P45">
    <cfRule type="expression" dxfId="168" priority="19">
      <formula>_xlfn.ISFORMULA(M45)=TRUE</formula>
    </cfRule>
  </conditionalFormatting>
  <conditionalFormatting sqref="P11">
    <cfRule type="expression" dxfId="167" priority="18">
      <formula>_xlfn.ISFORMULA(P11)=TRUE</formula>
    </cfRule>
  </conditionalFormatting>
  <conditionalFormatting sqref="N9">
    <cfRule type="expression" dxfId="166" priority="17">
      <formula>_xlfn.ISFORMULA(N9)=TRUE</formula>
    </cfRule>
  </conditionalFormatting>
  <conditionalFormatting sqref="N10">
    <cfRule type="expression" dxfId="165" priority="16">
      <formula>_xlfn.ISFORMULA(N10)=TRUE</formula>
    </cfRule>
  </conditionalFormatting>
  <conditionalFormatting sqref="M15:N21">
    <cfRule type="expression" dxfId="164" priority="15">
      <formula>_xlfn.ISFORMULA(M15)=TRUE</formula>
    </cfRule>
  </conditionalFormatting>
  <conditionalFormatting sqref="M14:N14">
    <cfRule type="expression" dxfId="163" priority="14">
      <formula>_xlfn.ISFORMULA(M14)=TRUE</formula>
    </cfRule>
  </conditionalFormatting>
  <conditionalFormatting sqref="M31:M32">
    <cfRule type="expression" dxfId="162" priority="13">
      <formula>_xlfn.ISFORMULA(M31)=TRUE</formula>
    </cfRule>
  </conditionalFormatting>
  <conditionalFormatting sqref="M30">
    <cfRule type="expression" dxfId="161" priority="12">
      <formula>_xlfn.ISFORMULA(M30)=TRUE</formula>
    </cfRule>
  </conditionalFormatting>
  <conditionalFormatting sqref="I30">
    <cfRule type="expression" dxfId="160" priority="11">
      <formula>_xlfn.ISFORMULA(I30)=TRUE</formula>
    </cfRule>
  </conditionalFormatting>
  <conditionalFormatting sqref="M13">
    <cfRule type="expression" dxfId="159" priority="10">
      <formula>_xlfn.ISFORMULA(M13)=TRUE</formula>
    </cfRule>
  </conditionalFormatting>
  <conditionalFormatting sqref="I13">
    <cfRule type="expression" dxfId="158" priority="9">
      <formula>_xlfn.ISFORMULA(I13)=TRUE</formula>
    </cfRule>
  </conditionalFormatting>
  <conditionalFormatting sqref="O9:P9">
    <cfRule type="expression" dxfId="157" priority="8">
      <formula>_xlfn.ISFORMULA(O9)=TRUE</formula>
    </cfRule>
  </conditionalFormatting>
  <conditionalFormatting sqref="O10:P10">
    <cfRule type="expression" dxfId="156" priority="7">
      <formula>_xlfn.ISFORMULA(O10)=TRUE</formula>
    </cfRule>
  </conditionalFormatting>
  <conditionalFormatting sqref="Q9">
    <cfRule type="expression" dxfId="155" priority="6">
      <formula>_xlfn.ISFORMULA(Q9)=TRUE</formula>
    </cfRule>
  </conditionalFormatting>
  <conditionalFormatting sqref="Q10">
    <cfRule type="expression" dxfId="154" priority="5">
      <formula>_xlfn.ISFORMULA(Q10)=TRUE</formula>
    </cfRule>
  </conditionalFormatting>
  <conditionalFormatting sqref="S34">
    <cfRule type="expression" dxfId="153" priority="2">
      <formula>_xlfn.ISFORMULA(S34)=TRUE</formula>
    </cfRule>
  </conditionalFormatting>
  <conditionalFormatting sqref="S35">
    <cfRule type="expression" dxfId="152"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&amp;R&amp;K00-042R5高層ZEH-M_ver.2</oddFooter>
  </headerFooter>
  <extLst>
    <ext xmlns:x14="http://schemas.microsoft.com/office/spreadsheetml/2009/9/main" uri="{78C0D931-6437-407d-A8EE-F0AAD7539E65}">
      <x14:conditionalFormattings>
        <x14:conditionalFormatting xmlns:xm="http://schemas.microsoft.com/office/excel/2006/main">
          <x14:cfRule type="expression" priority="3" id="{F8AD919C-4067-471B-BC6A-E1874F0EAF36}">
            <xm:f>入力シート!$F$13="2年度事業（1年目）"</xm:f>
            <x14:dxf>
              <fill>
                <patternFill>
                  <bgColor theme="0" tint="-0.499984740745262"/>
                </patternFill>
              </fill>
            </x14:dxf>
          </x14:cfRule>
          <x14:cfRule type="expression" priority="4" id="{7A75633B-FCAE-4DDC-8766-659B37992DDC}">
            <xm:f>入力シート!$F$13="単年度事業"</xm:f>
            <x14:dxf>
              <fill>
                <patternFill>
                  <bgColor theme="0" tint="-0.499984740745262"/>
                </patternFill>
              </fill>
            </x14:dxf>
          </x14:cfRule>
          <xm:sqref>A2:S54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4" customWidth="1"/>
    <col min="2" max="4" width="4.58203125" style="5" customWidth="1"/>
    <col min="5" max="6" width="8.58203125" style="5" customWidth="1"/>
    <col min="7" max="7" width="15.58203125" style="5" customWidth="1"/>
    <col min="8" max="8" width="10.58203125" style="221" customWidth="1"/>
    <col min="9" max="9" width="15.58203125" style="213" customWidth="1"/>
    <col min="10" max="10" width="4.58203125" style="221" customWidth="1"/>
    <col min="11" max="11" width="10.58203125" style="5" customWidth="1"/>
    <col min="12" max="12" width="4.58203125" style="221" customWidth="1"/>
    <col min="13" max="13" width="15.58203125" style="213" customWidth="1"/>
    <col min="14" max="14" width="4.58203125" style="221" customWidth="1"/>
    <col min="15" max="15" width="10.58203125" style="5" customWidth="1"/>
    <col min="16" max="16" width="4.58203125" style="221" customWidth="1"/>
    <col min="17" max="17" width="15.58203125" style="213" customWidth="1"/>
    <col min="18" max="18" width="4.58203125" style="221" customWidth="1"/>
    <col min="19" max="19" width="48.58203125" style="225" customWidth="1"/>
    <col min="20" max="20" width="9.25" style="250" bestFit="1" customWidth="1"/>
    <col min="21" max="21" width="25.58203125" style="5" customWidth="1"/>
    <col min="22" max="16384" width="9" style="5"/>
  </cols>
  <sheetData>
    <row r="1" spans="1:23" s="250" customFormat="1" ht="21" customHeight="1">
      <c r="A1" s="272" t="s">
        <v>179</v>
      </c>
      <c r="B1" s="272"/>
      <c r="C1" s="272"/>
      <c r="D1" s="272"/>
      <c r="E1" s="272"/>
      <c r="F1" s="272"/>
      <c r="G1" s="272"/>
      <c r="H1" s="272"/>
      <c r="I1" s="272"/>
      <c r="J1" s="272"/>
      <c r="K1" s="272"/>
      <c r="L1" s="272"/>
      <c r="M1" s="272"/>
      <c r="N1" s="272"/>
      <c r="O1" s="272"/>
      <c r="P1" s="272"/>
      <c r="Q1" s="272"/>
      <c r="R1" s="272"/>
      <c r="S1" s="272"/>
    </row>
    <row r="2" spans="1:23">
      <c r="A2" s="313"/>
      <c r="B2" s="1735" t="s">
        <v>989</v>
      </c>
      <c r="C2" s="1735"/>
      <c r="D2" s="1735"/>
      <c r="E2" s="1735"/>
      <c r="F2" s="1735"/>
      <c r="G2" s="1735"/>
      <c r="H2" s="314"/>
      <c r="I2" s="315"/>
      <c r="J2" s="314"/>
      <c r="K2" s="225"/>
      <c r="L2" s="314"/>
      <c r="M2" s="315"/>
      <c r="N2" s="314"/>
      <c r="O2" s="225"/>
      <c r="P2" s="314"/>
      <c r="Q2" s="315"/>
      <c r="R2" s="314"/>
      <c r="S2" s="222"/>
    </row>
    <row r="3" spans="1:23" s="223" customFormat="1" ht="13">
      <c r="A3" s="224"/>
      <c r="B3" s="224"/>
      <c r="C3" s="224"/>
      <c r="D3" s="224"/>
      <c r="E3" s="224"/>
      <c r="F3" s="224"/>
      <c r="G3" s="224"/>
      <c r="H3" s="316"/>
      <c r="I3" s="317"/>
      <c r="J3" s="316"/>
      <c r="K3" s="224"/>
      <c r="L3" s="316"/>
      <c r="M3" s="317"/>
      <c r="N3" s="316"/>
      <c r="O3" s="224"/>
      <c r="P3" s="316"/>
      <c r="Q3" s="317"/>
      <c r="R3" s="316"/>
      <c r="S3" s="224"/>
      <c r="T3" s="271"/>
    </row>
    <row r="4" spans="1:23" ht="30">
      <c r="A4" s="318"/>
      <c r="B4" s="1736" t="s">
        <v>180</v>
      </c>
      <c r="C4" s="1737"/>
      <c r="D4" s="1737"/>
      <c r="E4" s="1737"/>
      <c r="F4" s="1738"/>
      <c r="G4" s="1739" t="s">
        <v>333</v>
      </c>
      <c r="H4" s="1740"/>
      <c r="I4" s="315"/>
      <c r="J4" s="314"/>
      <c r="K4" s="225"/>
      <c r="L4" s="314"/>
      <c r="M4" s="315"/>
      <c r="N4" s="314"/>
      <c r="O4" s="225"/>
      <c r="P4" s="314"/>
      <c r="Q4" s="315"/>
      <c r="R4" s="314"/>
    </row>
    <row r="5" spans="1:23" s="223" customFormat="1" ht="8.15" customHeight="1">
      <c r="A5" s="224"/>
      <c r="B5" s="319"/>
      <c r="C5" s="319"/>
      <c r="D5" s="319"/>
      <c r="E5" s="319"/>
      <c r="F5" s="224"/>
      <c r="G5" s="224"/>
      <c r="H5" s="316"/>
      <c r="I5" s="317"/>
      <c r="J5" s="316"/>
      <c r="K5" s="224"/>
      <c r="L5" s="316"/>
      <c r="M5" s="317"/>
      <c r="N5" s="316"/>
      <c r="O5" s="224"/>
      <c r="P5" s="316"/>
      <c r="Q5" s="317"/>
      <c r="R5" s="316"/>
      <c r="S5" s="224"/>
      <c r="T5" s="271"/>
    </row>
    <row r="6" spans="1:23" ht="45" customHeight="1">
      <c r="A6" s="318"/>
      <c r="B6" s="1736" t="s">
        <v>181</v>
      </c>
      <c r="C6" s="1737"/>
      <c r="D6" s="1737"/>
      <c r="E6" s="1737"/>
      <c r="F6" s="1738"/>
      <c r="G6" s="1741" t="str">
        <f>'2.全体概要'!C7</f>
        <v/>
      </c>
      <c r="H6" s="1742"/>
      <c r="I6" s="1742"/>
      <c r="J6" s="1742"/>
      <c r="K6" s="1742"/>
      <c r="L6" s="1742"/>
      <c r="M6" s="1742"/>
      <c r="N6" s="1742"/>
      <c r="O6" s="1742"/>
      <c r="P6" s="1742"/>
      <c r="Q6" s="1742"/>
      <c r="R6" s="1742"/>
      <c r="S6" s="783" t="s">
        <v>967</v>
      </c>
      <c r="T6" s="272"/>
      <c r="U6" s="781"/>
      <c r="V6" s="781"/>
      <c r="W6" s="781"/>
    </row>
    <row r="7" spans="1:23" s="223" customFormat="1" ht="13">
      <c r="A7" s="224"/>
      <c r="B7" s="224"/>
      <c r="C7" s="224"/>
      <c r="D7" s="224"/>
      <c r="E7" s="224"/>
      <c r="F7" s="224"/>
      <c r="G7" s="224"/>
      <c r="H7" s="316"/>
      <c r="I7" s="317"/>
      <c r="J7" s="316"/>
      <c r="K7" s="224"/>
      <c r="L7" s="316"/>
      <c r="M7" s="317"/>
      <c r="N7" s="316"/>
      <c r="O7" s="224"/>
      <c r="P7" s="316"/>
      <c r="Q7" s="317"/>
      <c r="R7" s="316"/>
      <c r="S7" s="224"/>
      <c r="T7" s="271"/>
    </row>
    <row r="8" spans="1:23" ht="21" customHeight="1">
      <c r="A8" s="313"/>
      <c r="B8" s="1748" t="s">
        <v>205</v>
      </c>
      <c r="C8" s="1749"/>
      <c r="D8" s="1780" t="s">
        <v>182</v>
      </c>
      <c r="E8" s="1765"/>
      <c r="F8" s="1765"/>
      <c r="G8" s="1765"/>
      <c r="H8" s="1765"/>
      <c r="I8" s="1765"/>
      <c r="J8" s="1765"/>
      <c r="K8" s="1765"/>
      <c r="L8" s="1765"/>
      <c r="M8" s="1765"/>
      <c r="N8" s="1765"/>
      <c r="O8" s="1765"/>
      <c r="P8" s="1781"/>
      <c r="Q8" s="1765" t="s">
        <v>183</v>
      </c>
      <c r="R8" s="1765"/>
      <c r="S8" s="558" t="s">
        <v>184</v>
      </c>
    </row>
    <row r="9" spans="1:23" ht="28.5" customHeight="1">
      <c r="A9" s="321"/>
      <c r="B9" s="1750"/>
      <c r="C9" s="1751"/>
      <c r="D9" s="1794" t="s">
        <v>970</v>
      </c>
      <c r="E9" s="1795"/>
      <c r="F9" s="1795"/>
      <c r="G9" s="1795"/>
      <c r="H9" s="1795"/>
      <c r="I9" s="1795"/>
      <c r="J9" s="1795"/>
      <c r="K9" s="1795"/>
      <c r="L9" s="1795"/>
      <c r="M9" s="1795"/>
      <c r="N9" s="559" t="s">
        <v>282</v>
      </c>
      <c r="O9" s="1837"/>
      <c r="P9" s="1838"/>
      <c r="Q9" s="1839"/>
      <c r="R9" s="1840"/>
      <c r="S9" s="563"/>
    </row>
    <row r="10" spans="1:23" ht="28.5" thickBot="1">
      <c r="A10" s="321"/>
      <c r="B10" s="1750"/>
      <c r="C10" s="1751"/>
      <c r="D10" s="1796" t="s">
        <v>595</v>
      </c>
      <c r="E10" s="1797"/>
      <c r="F10" s="1797"/>
      <c r="G10" s="1797"/>
      <c r="H10" s="1797"/>
      <c r="I10" s="1797"/>
      <c r="J10" s="1797"/>
      <c r="K10" s="1797"/>
      <c r="L10" s="1797"/>
      <c r="M10" s="1797"/>
      <c r="N10" s="564" t="s">
        <v>283</v>
      </c>
      <c r="O10" s="1837"/>
      <c r="P10" s="1841"/>
      <c r="Q10" s="1842"/>
      <c r="R10" s="1843"/>
      <c r="S10" s="567"/>
      <c r="T10" s="256"/>
    </row>
    <row r="11" spans="1:23" ht="28.5" thickTop="1">
      <c r="A11" s="321"/>
      <c r="B11" s="1752"/>
      <c r="C11" s="1753"/>
      <c r="D11" s="1733" t="s">
        <v>285</v>
      </c>
      <c r="E11" s="1734"/>
      <c r="F11" s="1734"/>
      <c r="G11" s="1734"/>
      <c r="H11" s="1734"/>
      <c r="I11" s="1734"/>
      <c r="J11" s="1734"/>
      <c r="K11" s="1734"/>
      <c r="L11" s="1734"/>
      <c r="M11" s="1734"/>
      <c r="N11" s="1734"/>
      <c r="O11" s="1734"/>
      <c r="P11" s="805" t="s">
        <v>323</v>
      </c>
      <c r="Q11" s="569">
        <f>Q9+Q10</f>
        <v>0</v>
      </c>
      <c r="R11" s="570" t="s">
        <v>129</v>
      </c>
      <c r="S11" s="571" t="s">
        <v>647</v>
      </c>
    </row>
    <row r="12" spans="1:23" ht="108" customHeight="1" thickBot="1">
      <c r="A12" s="321"/>
      <c r="B12" s="572" t="s">
        <v>334</v>
      </c>
      <c r="C12" s="1721" t="s">
        <v>185</v>
      </c>
      <c r="D12" s="1788" t="s">
        <v>186</v>
      </c>
      <c r="E12" s="1789"/>
      <c r="F12" s="1789"/>
      <c r="G12" s="1789"/>
      <c r="H12" s="573" t="s">
        <v>322</v>
      </c>
      <c r="I12" s="1798"/>
      <c r="J12" s="1799"/>
      <c r="K12" s="1799"/>
      <c r="L12" s="1799"/>
      <c r="M12" s="1799"/>
      <c r="N12" s="1799"/>
      <c r="O12" s="1799"/>
      <c r="P12" s="1800"/>
      <c r="Q12" s="566">
        <f>SUMIF('4.住戸情報入力'!O:O,G4,'4.住戸情報入力'!N:N)</f>
        <v>0</v>
      </c>
      <c r="R12" s="565" t="s">
        <v>129</v>
      </c>
      <c r="S12" s="574" t="s">
        <v>1004</v>
      </c>
    </row>
    <row r="13" spans="1:23" ht="28.5" customHeight="1" thickTop="1">
      <c r="A13" s="321"/>
      <c r="B13" s="1724" t="s">
        <v>187</v>
      </c>
      <c r="C13" s="1722"/>
      <c r="D13" s="1790" t="s">
        <v>188</v>
      </c>
      <c r="E13" s="1791"/>
      <c r="F13" s="1792"/>
      <c r="G13" s="1792"/>
      <c r="H13" s="1792"/>
      <c r="I13" s="1759" t="s">
        <v>695</v>
      </c>
      <c r="J13" s="1760"/>
      <c r="K13" s="1760"/>
      <c r="L13" s="1761"/>
      <c r="M13" s="1762" t="s">
        <v>696</v>
      </c>
      <c r="N13" s="1763"/>
      <c r="O13" s="1763"/>
      <c r="P13" s="1764"/>
      <c r="Q13" s="765"/>
      <c r="R13" s="766"/>
      <c r="S13" s="1758" t="s">
        <v>1004</v>
      </c>
    </row>
    <row r="14" spans="1:23" ht="28.5" customHeight="1">
      <c r="A14" s="321"/>
      <c r="B14" s="1725"/>
      <c r="C14" s="1722"/>
      <c r="D14" s="1790"/>
      <c r="E14" s="784" t="s">
        <v>596</v>
      </c>
      <c r="F14" s="785"/>
      <c r="G14" s="785"/>
      <c r="H14" s="785"/>
      <c r="I14" s="575">
        <v>150000</v>
      </c>
      <c r="J14" s="576" t="s">
        <v>694</v>
      </c>
      <c r="K14" s="577">
        <f>SUMIFS('4.住戸情報入力'!Q:Q,'4.住戸情報入力'!P:P,E14,'4.住戸情報入力'!R:R,$G$4)+SUMIFS('4.住戸情報入力'!T:T,'4.住戸情報入力'!S:S,E14,'4.住戸情報入力'!U:U,$G$4)</f>
        <v>0</v>
      </c>
      <c r="L14" s="580" t="s">
        <v>189</v>
      </c>
      <c r="M14" s="846">
        <v>120000</v>
      </c>
      <c r="N14" s="847" t="s">
        <v>694</v>
      </c>
      <c r="O14" s="577">
        <f>SUMIFS('4.住戸情報入力'!W:W,'4.住戸情報入力'!V:V,E14,'4.住戸情報入力'!X:X,$G$4)+SUMIFS('4.住戸情報入力'!Z:Z,'4.住戸情報入力'!Y:Y,E14,'4.住戸情報入力'!AA:AA,$G$4)</f>
        <v>0</v>
      </c>
      <c r="P14" s="580" t="s">
        <v>189</v>
      </c>
      <c r="Q14" s="582">
        <f>I14*K14+M14*O14</f>
        <v>0</v>
      </c>
      <c r="R14" s="580" t="s">
        <v>129</v>
      </c>
      <c r="S14" s="1744"/>
    </row>
    <row r="15" spans="1:23" ht="28">
      <c r="A15" s="321"/>
      <c r="B15" s="1725"/>
      <c r="C15" s="1722"/>
      <c r="D15" s="1756"/>
      <c r="E15" s="1754" t="s">
        <v>427</v>
      </c>
      <c r="F15" s="1755"/>
      <c r="G15" s="1755"/>
      <c r="H15" s="1755"/>
      <c r="I15" s="579">
        <v>160000</v>
      </c>
      <c r="J15" s="580" t="s">
        <v>129</v>
      </c>
      <c r="K15" s="581">
        <f>SUMIFS('4.住戸情報入力'!Q:Q,'4.住戸情報入力'!P:P,E15,'4.住戸情報入力'!R:R,$G$4)+SUMIFS('4.住戸情報入力'!T:T,'4.住戸情報入力'!S:S,E15,'4.住戸情報入力'!U:U,$G$4)</f>
        <v>0</v>
      </c>
      <c r="L15" s="580" t="s">
        <v>189</v>
      </c>
      <c r="M15" s="848">
        <v>130000</v>
      </c>
      <c r="N15" s="849" t="s">
        <v>129</v>
      </c>
      <c r="O15" s="581">
        <f>SUMIFS('4.住戸情報入力'!W:W,'4.住戸情報入力'!V:V,E15,'4.住戸情報入力'!X:X,$G$4)+SUMIFS('4.住戸情報入力'!Z:Z,'4.住戸情報入力'!Y:Y,E15,'4.住戸情報入力'!AA:AA,$G$4)</f>
        <v>0</v>
      </c>
      <c r="P15" s="580" t="s">
        <v>189</v>
      </c>
      <c r="Q15" s="582">
        <f t="shared" ref="Q15:Q20" si="0">I15*K15+M15*O15</f>
        <v>0</v>
      </c>
      <c r="R15" s="580" t="s">
        <v>129</v>
      </c>
      <c r="S15" s="1744"/>
    </row>
    <row r="16" spans="1:23" ht="28">
      <c r="A16" s="321"/>
      <c r="B16" s="1725"/>
      <c r="C16" s="1722"/>
      <c r="D16" s="1756"/>
      <c r="E16" s="1754" t="s">
        <v>428</v>
      </c>
      <c r="F16" s="1755"/>
      <c r="G16" s="1755"/>
      <c r="H16" s="1755"/>
      <c r="I16" s="579">
        <v>170000</v>
      </c>
      <c r="J16" s="580" t="s">
        <v>129</v>
      </c>
      <c r="K16" s="581">
        <f>SUMIFS('4.住戸情報入力'!Q:Q,'4.住戸情報入力'!P:P,E16,'4.住戸情報入力'!R:R,$G$4)+SUMIFS('4.住戸情報入力'!T:T,'4.住戸情報入力'!S:S,E16,'4.住戸情報入力'!U:U,$G$4)</f>
        <v>0</v>
      </c>
      <c r="L16" s="580" t="s">
        <v>189</v>
      </c>
      <c r="M16" s="848">
        <v>140000</v>
      </c>
      <c r="N16" s="849" t="s">
        <v>129</v>
      </c>
      <c r="O16" s="581">
        <f>SUMIFS('4.住戸情報入力'!W:W,'4.住戸情報入力'!V:V,E16,'4.住戸情報入力'!X:X,$G$4)+SUMIFS('4.住戸情報入力'!Z:Z,'4.住戸情報入力'!Y:Y,E16,'4.住戸情報入力'!AA:AA,$G$4)</f>
        <v>0</v>
      </c>
      <c r="P16" s="580" t="s">
        <v>189</v>
      </c>
      <c r="Q16" s="582">
        <f t="shared" si="0"/>
        <v>0</v>
      </c>
      <c r="R16" s="580" t="s">
        <v>129</v>
      </c>
      <c r="S16" s="1744"/>
    </row>
    <row r="17" spans="1:23" ht="28">
      <c r="A17" s="321"/>
      <c r="B17" s="1725"/>
      <c r="C17" s="1722"/>
      <c r="D17" s="1756"/>
      <c r="E17" s="1754" t="s">
        <v>429</v>
      </c>
      <c r="F17" s="1755"/>
      <c r="G17" s="1755"/>
      <c r="H17" s="1755"/>
      <c r="I17" s="579">
        <v>180000</v>
      </c>
      <c r="J17" s="580" t="s">
        <v>129</v>
      </c>
      <c r="K17" s="581">
        <f>SUMIFS('4.住戸情報入力'!Q:Q,'4.住戸情報入力'!P:P,E17,'4.住戸情報入力'!R:R,$G$4)+SUMIFS('4.住戸情報入力'!T:T,'4.住戸情報入力'!S:S,E17,'4.住戸情報入力'!U:U,$G$4)</f>
        <v>0</v>
      </c>
      <c r="L17" s="580" t="s">
        <v>189</v>
      </c>
      <c r="M17" s="848">
        <v>150000</v>
      </c>
      <c r="N17" s="849" t="s">
        <v>129</v>
      </c>
      <c r="O17" s="581">
        <f>SUMIFS('4.住戸情報入力'!W:W,'4.住戸情報入力'!V:V,E17,'4.住戸情報入力'!X:X,$G$4)+SUMIFS('4.住戸情報入力'!Z:Z,'4.住戸情報入力'!Y:Y,E17,'4.住戸情報入力'!AA:AA,$G$4)</f>
        <v>0</v>
      </c>
      <c r="P17" s="580" t="s">
        <v>189</v>
      </c>
      <c r="Q17" s="582">
        <f t="shared" si="0"/>
        <v>0</v>
      </c>
      <c r="R17" s="580" t="s">
        <v>129</v>
      </c>
      <c r="S17" s="1744"/>
    </row>
    <row r="18" spans="1:23" ht="28">
      <c r="A18" s="321"/>
      <c r="B18" s="1725"/>
      <c r="C18" s="1722"/>
      <c r="D18" s="1756"/>
      <c r="E18" s="1754" t="s">
        <v>430</v>
      </c>
      <c r="F18" s="1755"/>
      <c r="G18" s="1755"/>
      <c r="H18" s="1755"/>
      <c r="I18" s="579">
        <v>190000</v>
      </c>
      <c r="J18" s="580" t="s">
        <v>129</v>
      </c>
      <c r="K18" s="581">
        <f>SUMIFS('4.住戸情報入力'!Q:Q,'4.住戸情報入力'!P:P,E18,'4.住戸情報入力'!R:R,$G$4)+SUMIFS('4.住戸情報入力'!T:T,'4.住戸情報入力'!S:S,E18,'4.住戸情報入力'!U:U,$G$4)</f>
        <v>0</v>
      </c>
      <c r="L18" s="580" t="s">
        <v>189</v>
      </c>
      <c r="M18" s="848">
        <v>160000</v>
      </c>
      <c r="N18" s="849" t="s">
        <v>129</v>
      </c>
      <c r="O18" s="581">
        <f>SUMIFS('4.住戸情報入力'!W:W,'4.住戸情報入力'!V:V,E18,'4.住戸情報入力'!X:X,$G$4)+SUMIFS('4.住戸情報入力'!Z:Z,'4.住戸情報入力'!Y:Y,E18,'4.住戸情報入力'!AA:AA,$G$4)</f>
        <v>0</v>
      </c>
      <c r="P18" s="580" t="s">
        <v>189</v>
      </c>
      <c r="Q18" s="582">
        <f t="shared" si="0"/>
        <v>0</v>
      </c>
      <c r="R18" s="580" t="s">
        <v>129</v>
      </c>
      <c r="S18" s="1744"/>
    </row>
    <row r="19" spans="1:23" ht="28">
      <c r="A19" s="321"/>
      <c r="B19" s="1725"/>
      <c r="C19" s="1722"/>
      <c r="D19" s="1756"/>
      <c r="E19" s="1754" t="s">
        <v>431</v>
      </c>
      <c r="F19" s="1755"/>
      <c r="G19" s="1755"/>
      <c r="H19" s="1755"/>
      <c r="I19" s="579">
        <v>200000</v>
      </c>
      <c r="J19" s="580" t="s">
        <v>129</v>
      </c>
      <c r="K19" s="581">
        <f>SUMIFS('4.住戸情報入力'!Q:Q,'4.住戸情報入力'!P:P,E19,'4.住戸情報入力'!R:R,$G$4)+SUMIFS('4.住戸情報入力'!T:T,'4.住戸情報入力'!S:S,E19,'4.住戸情報入力'!U:U,$G$4)</f>
        <v>0</v>
      </c>
      <c r="L19" s="580" t="s">
        <v>189</v>
      </c>
      <c r="M19" s="848">
        <v>170000</v>
      </c>
      <c r="N19" s="849" t="s">
        <v>129</v>
      </c>
      <c r="O19" s="581">
        <f>SUMIFS('4.住戸情報入力'!W:W,'4.住戸情報入力'!V:V,E19,'4.住戸情報入力'!X:X,$G$4)+SUMIFS('4.住戸情報入力'!Z:Z,'4.住戸情報入力'!Y:Y,E19,'4.住戸情報入力'!AA:AA,$G$4)</f>
        <v>0</v>
      </c>
      <c r="P19" s="580" t="s">
        <v>189</v>
      </c>
      <c r="Q19" s="582">
        <f t="shared" si="0"/>
        <v>0</v>
      </c>
      <c r="R19" s="580" t="s">
        <v>129</v>
      </c>
      <c r="S19" s="1744"/>
    </row>
    <row r="20" spans="1:23" ht="28">
      <c r="A20" s="321"/>
      <c r="B20" s="1725"/>
      <c r="C20" s="1722"/>
      <c r="D20" s="1756"/>
      <c r="E20" s="1754" t="s">
        <v>432</v>
      </c>
      <c r="F20" s="1755"/>
      <c r="G20" s="1755"/>
      <c r="H20" s="1755"/>
      <c r="I20" s="579">
        <v>220000</v>
      </c>
      <c r="J20" s="580" t="s">
        <v>129</v>
      </c>
      <c r="K20" s="581">
        <f>SUMIFS('4.住戸情報入力'!Q:Q,'4.住戸情報入力'!P:P,E20,'4.住戸情報入力'!R:R,$G$4)+SUMIFS('4.住戸情報入力'!T:T,'4.住戸情報入力'!S:S,E20,'4.住戸情報入力'!U:U,$G$4)</f>
        <v>0</v>
      </c>
      <c r="L20" s="580" t="s">
        <v>189</v>
      </c>
      <c r="M20" s="848">
        <v>190000</v>
      </c>
      <c r="N20" s="849" t="s">
        <v>129</v>
      </c>
      <c r="O20" s="581">
        <f>SUMIFS('4.住戸情報入力'!W:W,'4.住戸情報入力'!V:V,E20,'4.住戸情報入力'!X:X,$G$4)+SUMIFS('4.住戸情報入力'!Z:Z,'4.住戸情報入力'!Y:Y,E20,'4.住戸情報入力'!AA:AA,$G$4)</f>
        <v>0</v>
      </c>
      <c r="P20" s="580" t="s">
        <v>189</v>
      </c>
      <c r="Q20" s="582">
        <f t="shared" si="0"/>
        <v>0</v>
      </c>
      <c r="R20" s="580" t="s">
        <v>129</v>
      </c>
      <c r="S20" s="1744"/>
    </row>
    <row r="21" spans="1:23" ht="28.5" thickBot="1">
      <c r="A21" s="321"/>
      <c r="B21" s="1725"/>
      <c r="C21" s="1722"/>
      <c r="D21" s="1757"/>
      <c r="E21" s="1793" t="s">
        <v>433</v>
      </c>
      <c r="F21" s="1769"/>
      <c r="G21" s="1769"/>
      <c r="H21" s="1769"/>
      <c r="I21" s="583">
        <v>240000</v>
      </c>
      <c r="J21" s="584" t="s">
        <v>129</v>
      </c>
      <c r="K21" s="585">
        <f>SUMIFS('4.住戸情報入力'!Q:Q,'4.住戸情報入力'!P:P,E21,'4.住戸情報入力'!R:R,$G$4)+SUMIFS('4.住戸情報入力'!T:T,'4.住戸情報入力'!S:S,E21,'4.住戸情報入力'!U:U,$G$4)</f>
        <v>0</v>
      </c>
      <c r="L21" s="584" t="s">
        <v>189</v>
      </c>
      <c r="M21" s="850">
        <v>200000</v>
      </c>
      <c r="N21" s="851" t="s">
        <v>129</v>
      </c>
      <c r="O21" s="585">
        <f>SUMIFS('4.住戸情報入力'!W:W,'4.住戸情報入力'!V:V,E21,'4.住戸情報入力'!X:X,$G$4)+SUMIFS('4.住戸情報入力'!Z:Z,'4.住戸情報入力'!Y:Y,E21,'4.住戸情報入力'!AA:AA,$G$4)</f>
        <v>0</v>
      </c>
      <c r="P21" s="584" t="s">
        <v>189</v>
      </c>
      <c r="Q21" s="586">
        <f>I21*K21+M21*O21</f>
        <v>0</v>
      </c>
      <c r="R21" s="584" t="s">
        <v>129</v>
      </c>
      <c r="S21" s="1745"/>
    </row>
    <row r="22" spans="1:23" s="250" customFormat="1" ht="28.5" thickTop="1">
      <c r="A22" s="321"/>
      <c r="B22" s="1725"/>
      <c r="C22" s="1722"/>
      <c r="D22" s="1733" t="s">
        <v>325</v>
      </c>
      <c r="E22" s="1734"/>
      <c r="F22" s="1734"/>
      <c r="G22" s="1734"/>
      <c r="H22" s="1734"/>
      <c r="I22" s="1734"/>
      <c r="J22" s="1734"/>
      <c r="K22" s="1734"/>
      <c r="L22" s="1734"/>
      <c r="M22" s="1734"/>
      <c r="N22" s="1734"/>
      <c r="O22" s="1734"/>
      <c r="P22" s="568" t="s">
        <v>316</v>
      </c>
      <c r="Q22" s="569">
        <f>SUM(Q14:Q21)</f>
        <v>0</v>
      </c>
      <c r="R22" s="570" t="s">
        <v>129</v>
      </c>
      <c r="S22" s="587"/>
      <c r="U22" s="5"/>
      <c r="V22" s="5"/>
      <c r="W22" s="5"/>
    </row>
    <row r="23" spans="1:23" s="256" customFormat="1" ht="27.75" customHeight="1">
      <c r="A23" s="322"/>
      <c r="B23" s="1725"/>
      <c r="C23" s="1722"/>
      <c r="D23" s="1746" t="s">
        <v>460</v>
      </c>
      <c r="E23" s="1727" t="s">
        <v>597</v>
      </c>
      <c r="F23" s="1728"/>
      <c r="G23" s="1728"/>
      <c r="H23" s="1728"/>
      <c r="I23" s="1728"/>
      <c r="J23" s="1728"/>
      <c r="K23" s="1728"/>
      <c r="L23" s="1729"/>
      <c r="M23" s="575">
        <v>340000</v>
      </c>
      <c r="N23" s="588" t="s">
        <v>129</v>
      </c>
      <c r="O23" s="589">
        <f>COUNTIFS('4.住戸情報入力'!AB:AB,E23,'4.住戸情報入力'!AC:AC,$G$4)</f>
        <v>0</v>
      </c>
      <c r="P23" s="590" t="s">
        <v>189</v>
      </c>
      <c r="Q23" s="591">
        <f>M23*O23</f>
        <v>0</v>
      </c>
      <c r="R23" s="590" t="s">
        <v>129</v>
      </c>
      <c r="S23" s="1743" t="s">
        <v>1004</v>
      </c>
      <c r="U23" s="754"/>
      <c r="V23" s="754"/>
      <c r="W23" s="754"/>
    </row>
    <row r="24" spans="1:23" s="256" customFormat="1" ht="27.75" customHeight="1">
      <c r="A24" s="322"/>
      <c r="B24" s="1725"/>
      <c r="C24" s="1722"/>
      <c r="D24" s="1747"/>
      <c r="E24" s="1782" t="s">
        <v>598</v>
      </c>
      <c r="F24" s="1783"/>
      <c r="G24" s="1783"/>
      <c r="H24" s="1783"/>
      <c r="I24" s="1783"/>
      <c r="J24" s="1783"/>
      <c r="K24" s="1783"/>
      <c r="L24" s="1784"/>
      <c r="M24" s="579">
        <v>430000</v>
      </c>
      <c r="N24" s="590" t="s">
        <v>129</v>
      </c>
      <c r="O24" s="592">
        <f>COUNTIFS('4.住戸情報入力'!AB:AB,E24,'4.住戸情報入力'!AC:AC,$G$4)</f>
        <v>0</v>
      </c>
      <c r="P24" s="590" t="s">
        <v>189</v>
      </c>
      <c r="Q24" s="591">
        <f>M24*O24</f>
        <v>0</v>
      </c>
      <c r="R24" s="590" t="s">
        <v>129</v>
      </c>
      <c r="S24" s="1744"/>
      <c r="U24" s="754"/>
      <c r="V24" s="754"/>
      <c r="W24" s="754"/>
    </row>
    <row r="25" spans="1:23" s="256" customFormat="1" ht="27.75" customHeight="1">
      <c r="A25" s="322"/>
      <c r="B25" s="1725"/>
      <c r="C25" s="1722"/>
      <c r="D25" s="1747"/>
      <c r="E25" s="1782" t="s">
        <v>599</v>
      </c>
      <c r="F25" s="1783"/>
      <c r="G25" s="1783"/>
      <c r="H25" s="1783"/>
      <c r="I25" s="1783"/>
      <c r="J25" s="1783"/>
      <c r="K25" s="1783"/>
      <c r="L25" s="1784"/>
      <c r="M25" s="579">
        <v>480000</v>
      </c>
      <c r="N25" s="590" t="s">
        <v>129</v>
      </c>
      <c r="O25" s="581">
        <f>COUNTIFS('4.住戸情報入力'!AB:AB,E25,'4.住戸情報入力'!AC:AC,$G$4)</f>
        <v>0</v>
      </c>
      <c r="P25" s="590" t="s">
        <v>189</v>
      </c>
      <c r="Q25" s="591">
        <f>M25*O25</f>
        <v>0</v>
      </c>
      <c r="R25" s="590" t="s">
        <v>129</v>
      </c>
      <c r="S25" s="1744"/>
      <c r="U25" s="754"/>
      <c r="V25" s="754"/>
      <c r="W25" s="754"/>
    </row>
    <row r="26" spans="1:23" s="256" customFormat="1" ht="27.75" customHeight="1" thickBot="1">
      <c r="A26" s="322"/>
      <c r="B26" s="1725"/>
      <c r="C26" s="1722"/>
      <c r="D26" s="1747"/>
      <c r="E26" s="1785" t="s">
        <v>434</v>
      </c>
      <c r="F26" s="1786"/>
      <c r="G26" s="1786"/>
      <c r="H26" s="1786"/>
      <c r="I26" s="1786"/>
      <c r="J26" s="1786"/>
      <c r="K26" s="1786"/>
      <c r="L26" s="1787"/>
      <c r="M26" s="593">
        <v>670000</v>
      </c>
      <c r="N26" s="594" t="s">
        <v>129</v>
      </c>
      <c r="O26" s="595">
        <f>COUNTIFS('4.住戸情報入力'!AB:AB,E26,'4.住戸情報入力'!AC:AC,$G$4)</f>
        <v>0</v>
      </c>
      <c r="P26" s="596" t="s">
        <v>189</v>
      </c>
      <c r="Q26" s="597">
        <f>M26*O26</f>
        <v>0</v>
      </c>
      <c r="R26" s="596" t="s">
        <v>129</v>
      </c>
      <c r="S26" s="1745"/>
      <c r="U26" s="754"/>
      <c r="V26" s="754"/>
      <c r="W26" s="754"/>
    </row>
    <row r="27" spans="1:23" s="256" customFormat="1" ht="27.75" customHeight="1" thickTop="1">
      <c r="A27" s="322"/>
      <c r="B27" s="1725"/>
      <c r="C27" s="1722"/>
      <c r="D27" s="1766" t="s">
        <v>325</v>
      </c>
      <c r="E27" s="1767"/>
      <c r="F27" s="1767"/>
      <c r="G27" s="1767"/>
      <c r="H27" s="1767"/>
      <c r="I27" s="1767"/>
      <c r="J27" s="1767"/>
      <c r="K27" s="1767"/>
      <c r="L27" s="598" t="s">
        <v>317</v>
      </c>
      <c r="M27" s="800"/>
      <c r="N27" s="801"/>
      <c r="O27" s="801"/>
      <c r="P27" s="598" t="s">
        <v>317</v>
      </c>
      <c r="Q27" s="599">
        <f>SUM(Q23:Q26)</f>
        <v>0</v>
      </c>
      <c r="R27" s="600" t="s">
        <v>129</v>
      </c>
      <c r="S27" s="601"/>
      <c r="U27" s="754"/>
      <c r="V27" s="754"/>
      <c r="W27" s="754"/>
    </row>
    <row r="28" spans="1:23" s="250" customFormat="1" ht="28.5" customHeight="1">
      <c r="A28" s="321"/>
      <c r="B28" s="1725"/>
      <c r="C28" s="1722"/>
      <c r="D28" s="1756" t="s">
        <v>190</v>
      </c>
      <c r="E28" s="1794" t="s">
        <v>554</v>
      </c>
      <c r="F28" s="1795"/>
      <c r="G28" s="1795"/>
      <c r="H28" s="1795"/>
      <c r="I28" s="1795"/>
      <c r="J28" s="1795"/>
      <c r="K28" s="1795"/>
      <c r="L28" s="1801"/>
      <c r="M28" s="602">
        <v>100000</v>
      </c>
      <c r="N28" s="561" t="s">
        <v>129</v>
      </c>
      <c r="O28" s="603">
        <f>COUNTIFS('4.住戸情報入力'!AD:AD,E28,'4.住戸情報入力'!AE:AE,$G$4)+COUNTIFS('4.住戸情報入力'!AF:AF,E28,'4.住戸情報入力'!AG:AG,$G$4)</f>
        <v>0</v>
      </c>
      <c r="P28" s="561" t="s">
        <v>189</v>
      </c>
      <c r="Q28" s="562">
        <f>M28*O28</f>
        <v>0</v>
      </c>
      <c r="R28" s="561" t="s">
        <v>129</v>
      </c>
      <c r="S28" s="1743" t="s">
        <v>1004</v>
      </c>
      <c r="U28" s="5"/>
      <c r="V28" s="5"/>
      <c r="W28" s="5"/>
    </row>
    <row r="29" spans="1:23" s="256" customFormat="1" ht="27.75" customHeight="1">
      <c r="A29" s="322"/>
      <c r="B29" s="1725"/>
      <c r="C29" s="1722"/>
      <c r="D29" s="1756"/>
      <c r="E29" s="1794" t="s">
        <v>1030</v>
      </c>
      <c r="F29" s="1795"/>
      <c r="G29" s="1795"/>
      <c r="H29" s="1795"/>
      <c r="I29" s="1795"/>
      <c r="J29" s="1795"/>
      <c r="K29" s="1795"/>
      <c r="L29" s="1801"/>
      <c r="M29" s="604">
        <v>380000</v>
      </c>
      <c r="N29" s="600" t="s">
        <v>129</v>
      </c>
      <c r="O29" s="603">
        <f>COUNTIFS('4.住戸情報入力'!AD:AD,E29,'4.住戸情報入力'!AE:AE,$G$4)+COUNTIFS('4.住戸情報入力'!AF:AF,E29,'4.住戸情報入力'!AG:AG,$G$4)</f>
        <v>0</v>
      </c>
      <c r="P29" s="600" t="s">
        <v>189</v>
      </c>
      <c r="Q29" s="599">
        <f>M29*O29</f>
        <v>0</v>
      </c>
      <c r="R29" s="600" t="s">
        <v>129</v>
      </c>
      <c r="S29" s="1744"/>
      <c r="U29" s="754"/>
      <c r="V29" s="754"/>
      <c r="W29" s="754"/>
    </row>
    <row r="30" spans="1:23" s="256" customFormat="1" ht="27.75" customHeight="1">
      <c r="A30" s="322"/>
      <c r="B30" s="1725"/>
      <c r="C30" s="1722"/>
      <c r="D30" s="1756"/>
      <c r="E30" s="1808" t="s">
        <v>555</v>
      </c>
      <c r="F30" s="1809"/>
      <c r="G30" s="767"/>
      <c r="H30" s="767"/>
      <c r="I30" s="1844" t="s">
        <v>695</v>
      </c>
      <c r="J30" s="1845"/>
      <c r="K30" s="1845"/>
      <c r="L30" s="1846"/>
      <c r="M30" s="1833" t="s">
        <v>696</v>
      </c>
      <c r="N30" s="1834"/>
      <c r="O30" s="1834"/>
      <c r="P30" s="1835"/>
      <c r="Q30" s="768"/>
      <c r="R30" s="769"/>
      <c r="S30" s="1744"/>
      <c r="U30" s="754"/>
      <c r="V30" s="754"/>
      <c r="W30" s="754"/>
    </row>
    <row r="31" spans="1:23" s="250" customFormat="1" ht="28" customHeight="1">
      <c r="A31" s="321"/>
      <c r="B31" s="1725"/>
      <c r="C31" s="1722"/>
      <c r="D31" s="1756"/>
      <c r="E31" s="1810"/>
      <c r="F31" s="1811"/>
      <c r="G31" s="1754" t="s">
        <v>435</v>
      </c>
      <c r="H31" s="1768"/>
      <c r="I31" s="579">
        <v>460000</v>
      </c>
      <c r="J31" s="580" t="s">
        <v>129</v>
      </c>
      <c r="K31" s="581">
        <f>COUNTIFS('4.住戸情報入力'!AD:AD,"エアコン*"&amp;G31,'4.住戸情報入力'!AE:AE,$G$4)</f>
        <v>0</v>
      </c>
      <c r="L31" s="580" t="s">
        <v>189</v>
      </c>
      <c r="M31" s="848">
        <v>430000</v>
      </c>
      <c r="N31" s="580" t="s">
        <v>129</v>
      </c>
      <c r="O31" s="581">
        <f>COUNTIFS('4.住戸情報入力'!AF:AF,"エアコン*"&amp;G31,'4.住戸情報入力'!AG:AG,$G$4)</f>
        <v>0</v>
      </c>
      <c r="P31" s="580" t="s">
        <v>189</v>
      </c>
      <c r="Q31" s="802">
        <f>I31*K31+M31*O31</f>
        <v>0</v>
      </c>
      <c r="R31" s="580" t="s">
        <v>129</v>
      </c>
      <c r="S31" s="1744"/>
      <c r="U31" s="5"/>
      <c r="V31" s="5"/>
      <c r="W31" s="5"/>
    </row>
    <row r="32" spans="1:23" s="250" customFormat="1" ht="28.5" thickBot="1">
      <c r="A32" s="321"/>
      <c r="B32" s="1725"/>
      <c r="C32" s="1722"/>
      <c r="D32" s="1757"/>
      <c r="E32" s="1812"/>
      <c r="F32" s="1813"/>
      <c r="G32" s="1769" t="s">
        <v>434</v>
      </c>
      <c r="H32" s="1769"/>
      <c r="I32" s="583">
        <v>530000</v>
      </c>
      <c r="J32" s="584" t="s">
        <v>129</v>
      </c>
      <c r="K32" s="585">
        <f>COUNTIFS('4.住戸情報入力'!AD:AD,"エアコン*"&amp;G32,'4.住戸情報入力'!AE:AE,$G$4)</f>
        <v>0</v>
      </c>
      <c r="L32" s="584" t="s">
        <v>189</v>
      </c>
      <c r="M32" s="850">
        <v>500000</v>
      </c>
      <c r="N32" s="584" t="s">
        <v>129</v>
      </c>
      <c r="O32" s="585">
        <f>COUNTIFS('4.住戸情報入力'!AF:AF,"エアコン*"&amp;G32,'4.住戸情報入力'!AG:AG,$G$4)</f>
        <v>0</v>
      </c>
      <c r="P32" s="584" t="s">
        <v>189</v>
      </c>
      <c r="Q32" s="586">
        <f>I32*K32+M32*O32</f>
        <v>0</v>
      </c>
      <c r="R32" s="584" t="s">
        <v>129</v>
      </c>
      <c r="S32" s="1745"/>
      <c r="U32" s="5"/>
      <c r="V32" s="5"/>
      <c r="W32" s="5"/>
    </row>
    <row r="33" spans="1:23" s="250" customFormat="1" ht="29" thickTop="1" thickBot="1">
      <c r="A33" s="321"/>
      <c r="B33" s="1725"/>
      <c r="C33" s="1722"/>
      <c r="D33" s="1814" t="s">
        <v>325</v>
      </c>
      <c r="E33" s="1815"/>
      <c r="F33" s="1815"/>
      <c r="G33" s="1815"/>
      <c r="H33" s="1815"/>
      <c r="I33" s="1815"/>
      <c r="J33" s="1815"/>
      <c r="K33" s="1815"/>
      <c r="L33" s="1815"/>
      <c r="M33" s="1815"/>
      <c r="N33" s="1815"/>
      <c r="O33" s="1815"/>
      <c r="P33" s="607" t="s">
        <v>318</v>
      </c>
      <c r="Q33" s="608">
        <f>SUM(Q28:Q32)</f>
        <v>0</v>
      </c>
      <c r="R33" s="609" t="s">
        <v>129</v>
      </c>
      <c r="S33" s="610"/>
      <c r="U33" s="781"/>
      <c r="V33" s="5"/>
      <c r="W33" s="5"/>
    </row>
    <row r="34" spans="1:23" s="256" customFormat="1" ht="27.75" customHeight="1" thickTop="1" thickBot="1">
      <c r="A34" s="322"/>
      <c r="B34" s="1725"/>
      <c r="C34" s="1722"/>
      <c r="D34" s="1816" t="s">
        <v>552</v>
      </c>
      <c r="E34" s="1817"/>
      <c r="F34" s="1817"/>
      <c r="G34" s="1817"/>
      <c r="H34" s="1817"/>
      <c r="I34" s="1817"/>
      <c r="J34" s="1817"/>
      <c r="K34" s="1817"/>
      <c r="L34" s="1817"/>
      <c r="M34" s="1817"/>
      <c r="N34" s="1818"/>
      <c r="O34" s="611" t="s">
        <v>489</v>
      </c>
      <c r="P34" s="612" t="s">
        <v>490</v>
      </c>
      <c r="Q34" s="613">
        <f>65000*SUMIFS('4.住戸情報入力'!AS:AS,'4.住戸情報入力'!AR:AR,"2.6ｋＷ未満",'4.住戸情報入力'!AT:AT,$G$4)+80000*SUMIFS('4.住戸情報入力'!AS:AS,'4.住戸情報入力'!AR:AR,"2.6ｋＷ以上",'4.住戸情報入力'!AT:AT,$G$4)</f>
        <v>0</v>
      </c>
      <c r="R34" s="614" t="s">
        <v>129</v>
      </c>
      <c r="S34" s="574" t="s">
        <v>1004</v>
      </c>
      <c r="U34" s="754"/>
      <c r="V34" s="754"/>
      <c r="W34" s="754"/>
    </row>
    <row r="35" spans="1:23" s="256" customFormat="1" ht="27.75" customHeight="1" thickTop="1" thickBot="1">
      <c r="A35" s="322"/>
      <c r="B35" s="1725"/>
      <c r="C35" s="1722"/>
      <c r="D35" s="1816" t="s">
        <v>553</v>
      </c>
      <c r="E35" s="1817"/>
      <c r="F35" s="1817"/>
      <c r="G35" s="1817"/>
      <c r="H35" s="1817"/>
      <c r="I35" s="1817"/>
      <c r="J35" s="1817"/>
      <c r="K35" s="1817"/>
      <c r="L35" s="1817"/>
      <c r="M35" s="1817"/>
      <c r="N35" s="1818"/>
      <c r="O35" s="615" t="s">
        <v>489</v>
      </c>
      <c r="P35" s="616" t="s">
        <v>550</v>
      </c>
      <c r="Q35" s="617">
        <f>SUMIFS('4.住戸情報入力'!AV:AV,'4.住戸情報入力'!AW:AW,$G$4)</f>
        <v>0</v>
      </c>
      <c r="R35" s="618" t="s">
        <v>129</v>
      </c>
      <c r="S35" s="574" t="s">
        <v>1004</v>
      </c>
      <c r="U35" s="754"/>
      <c r="V35" s="754"/>
      <c r="W35" s="754"/>
    </row>
    <row r="36" spans="1:23" s="256" customFormat="1" ht="27.75" customHeight="1" thickTop="1">
      <c r="A36" s="322"/>
      <c r="B36" s="1725"/>
      <c r="C36" s="1722"/>
      <c r="D36" s="1827" t="s">
        <v>191</v>
      </c>
      <c r="E36" s="1773" t="s">
        <v>648</v>
      </c>
      <c r="F36" s="1774"/>
      <c r="G36" s="1774"/>
      <c r="H36" s="1774"/>
      <c r="I36" s="789"/>
      <c r="J36" s="794"/>
      <c r="K36" s="791"/>
      <c r="L36" s="798"/>
      <c r="M36" s="789">
        <v>300000</v>
      </c>
      <c r="N36" s="588" t="s">
        <v>129</v>
      </c>
      <c r="O36" s="577">
        <f>COUNTIFS('4.住戸情報入力'!AJ:AJ,E36,'4.住戸情報入力'!AK:AK,$G$4)</f>
        <v>0</v>
      </c>
      <c r="P36" s="588" t="s">
        <v>189</v>
      </c>
      <c r="Q36" s="619">
        <f>M36*O36</f>
        <v>0</v>
      </c>
      <c r="R36" s="588" t="s">
        <v>129</v>
      </c>
      <c r="S36" s="1772" t="s">
        <v>1004</v>
      </c>
      <c r="U36" s="754"/>
    </row>
    <row r="37" spans="1:23" s="256" customFormat="1" ht="27.75" customHeight="1">
      <c r="A37" s="322"/>
      <c r="B37" s="1725"/>
      <c r="C37" s="1722"/>
      <c r="D37" s="1722"/>
      <c r="E37" s="1775" t="s">
        <v>649</v>
      </c>
      <c r="F37" s="1776"/>
      <c r="G37" s="1776"/>
      <c r="H37" s="790" t="s">
        <v>461</v>
      </c>
      <c r="I37" s="787"/>
      <c r="J37" s="795"/>
      <c r="K37" s="791"/>
      <c r="L37" s="590"/>
      <c r="M37" s="787">
        <v>140000</v>
      </c>
      <c r="N37" s="590" t="s">
        <v>129</v>
      </c>
      <c r="O37" s="577">
        <f>COUNTIFS('4.住戸情報入力'!AJ:AJ,"ガス潜熱回収型給湯機（エコジョーズ等）20号以下",'4.住戸情報入力'!AK:AK,$G$4)</f>
        <v>0</v>
      </c>
      <c r="P37" s="590" t="s">
        <v>189</v>
      </c>
      <c r="Q37" s="591">
        <f t="shared" ref="Q37:Q42" si="1">M37*O37</f>
        <v>0</v>
      </c>
      <c r="R37" s="590" t="s">
        <v>129</v>
      </c>
      <c r="S37" s="1772"/>
      <c r="U37" s="392"/>
    </row>
    <row r="38" spans="1:23" s="256" customFormat="1" ht="27.75" customHeight="1">
      <c r="A38" s="322"/>
      <c r="B38" s="1725"/>
      <c r="C38" s="1722"/>
      <c r="D38" s="1722"/>
      <c r="E38" s="1773"/>
      <c r="F38" s="1774"/>
      <c r="G38" s="1774"/>
      <c r="H38" s="790" t="s">
        <v>462</v>
      </c>
      <c r="I38" s="787"/>
      <c r="J38" s="795"/>
      <c r="K38" s="791"/>
      <c r="L38" s="590"/>
      <c r="M38" s="787">
        <v>160000</v>
      </c>
      <c r="N38" s="590" t="s">
        <v>129</v>
      </c>
      <c r="O38" s="577">
        <f>COUNTIFS('4.住戸情報入力'!AJ:AJ,"ガス潜熱回収型給湯機（エコジョーズ等）24号",'4.住戸情報入力'!AK:AK,$G$4)</f>
        <v>0</v>
      </c>
      <c r="P38" s="590" t="s">
        <v>189</v>
      </c>
      <c r="Q38" s="591">
        <f t="shared" si="1"/>
        <v>0</v>
      </c>
      <c r="R38" s="590" t="s">
        <v>129</v>
      </c>
      <c r="S38" s="1772"/>
      <c r="U38" s="754"/>
      <c r="V38" s="754"/>
      <c r="W38" s="754"/>
    </row>
    <row r="39" spans="1:23" s="250" customFormat="1" ht="28">
      <c r="A39" s="321"/>
      <c r="B39" s="1725"/>
      <c r="C39" s="1722"/>
      <c r="D39" s="1722"/>
      <c r="E39" s="1754" t="s">
        <v>192</v>
      </c>
      <c r="F39" s="1755"/>
      <c r="G39" s="1755"/>
      <c r="H39" s="1755"/>
      <c r="I39" s="787"/>
      <c r="J39" s="796"/>
      <c r="K39" s="792"/>
      <c r="L39" s="580"/>
      <c r="M39" s="787">
        <v>400000</v>
      </c>
      <c r="N39" s="580" t="s">
        <v>129</v>
      </c>
      <c r="O39" s="581">
        <f>COUNTIFS('4.住戸情報入力'!AJ:AJ,E39,'4.住戸情報入力'!AK:AK,$G$4)</f>
        <v>0</v>
      </c>
      <c r="P39" s="580" t="s">
        <v>189</v>
      </c>
      <c r="Q39" s="582">
        <f t="shared" si="1"/>
        <v>0</v>
      </c>
      <c r="R39" s="580" t="s">
        <v>129</v>
      </c>
      <c r="S39" s="1772"/>
      <c r="U39" s="5"/>
      <c r="V39" s="5"/>
      <c r="W39" s="5"/>
    </row>
    <row r="40" spans="1:23" s="250" customFormat="1" ht="28">
      <c r="A40" s="321"/>
      <c r="B40" s="1725"/>
      <c r="C40" s="1722"/>
      <c r="D40" s="1722"/>
      <c r="E40" s="1754" t="s">
        <v>592</v>
      </c>
      <c r="F40" s="1755"/>
      <c r="G40" s="1755"/>
      <c r="H40" s="1755"/>
      <c r="I40" s="787"/>
      <c r="J40" s="796"/>
      <c r="K40" s="792"/>
      <c r="L40" s="580"/>
      <c r="M40" s="787">
        <v>1000000</v>
      </c>
      <c r="N40" s="580" t="s">
        <v>129</v>
      </c>
      <c r="O40" s="581">
        <f>COUNTIFS('4.住戸情報入力'!AJ:AJ,E40,'4.住戸情報入力'!AK:AK,$G$4)</f>
        <v>0</v>
      </c>
      <c r="P40" s="580" t="s">
        <v>189</v>
      </c>
      <c r="Q40" s="582">
        <f t="shared" si="1"/>
        <v>0</v>
      </c>
      <c r="R40" s="580" t="s">
        <v>129</v>
      </c>
      <c r="S40" s="1772"/>
      <c r="U40" s="5"/>
      <c r="V40" s="5"/>
      <c r="W40" s="5"/>
    </row>
    <row r="41" spans="1:23" s="250" customFormat="1" ht="28">
      <c r="A41" s="321"/>
      <c r="B41" s="1725"/>
      <c r="C41" s="1722"/>
      <c r="D41" s="1722"/>
      <c r="E41" s="1754" t="s">
        <v>593</v>
      </c>
      <c r="F41" s="1755"/>
      <c r="G41" s="1755"/>
      <c r="H41" s="1755"/>
      <c r="I41" s="787"/>
      <c r="J41" s="796"/>
      <c r="K41" s="792"/>
      <c r="L41" s="580"/>
      <c r="M41" s="787">
        <v>1230000</v>
      </c>
      <c r="N41" s="580" t="s">
        <v>129</v>
      </c>
      <c r="O41" s="581">
        <f>COUNTIFS('4.住戸情報入力'!AJ:AJ,E41,'4.住戸情報入力'!AK:AK,$G$4)</f>
        <v>0</v>
      </c>
      <c r="P41" s="580" t="s">
        <v>189</v>
      </c>
      <c r="Q41" s="582">
        <f t="shared" si="1"/>
        <v>0</v>
      </c>
      <c r="R41" s="580" t="s">
        <v>129</v>
      </c>
      <c r="S41" s="1772"/>
      <c r="U41" s="5"/>
      <c r="V41" s="5"/>
      <c r="W41" s="5"/>
    </row>
    <row r="42" spans="1:23" s="250" customFormat="1" ht="28">
      <c r="A42" s="321"/>
      <c r="B42" s="1725"/>
      <c r="C42" s="1722"/>
      <c r="D42" s="1828"/>
      <c r="E42" s="1770" t="s">
        <v>594</v>
      </c>
      <c r="F42" s="1771"/>
      <c r="G42" s="1771"/>
      <c r="H42" s="1771"/>
      <c r="I42" s="788"/>
      <c r="J42" s="797"/>
      <c r="K42" s="793"/>
      <c r="L42" s="620"/>
      <c r="M42" s="788">
        <v>990000</v>
      </c>
      <c r="N42" s="620" t="s">
        <v>129</v>
      </c>
      <c r="O42" s="621">
        <f>COUNTIFS('4.住戸情報入力'!AJ:AJ,E42,'4.住戸情報入力'!AK:AK,$G$4)</f>
        <v>0</v>
      </c>
      <c r="P42" s="620" t="s">
        <v>189</v>
      </c>
      <c r="Q42" s="622">
        <f t="shared" si="1"/>
        <v>0</v>
      </c>
      <c r="R42" s="620" t="s">
        <v>129</v>
      </c>
      <c r="S42" s="1772"/>
      <c r="U42" s="5"/>
      <c r="V42" s="5"/>
      <c r="W42" s="5"/>
    </row>
    <row r="43" spans="1:23" s="256" customFormat="1" ht="27.75" customHeight="1">
      <c r="A43" s="322"/>
      <c r="B43" s="1725"/>
      <c r="C43" s="1722"/>
      <c r="D43" s="1825" t="s">
        <v>325</v>
      </c>
      <c r="E43" s="1826"/>
      <c r="F43" s="1826"/>
      <c r="G43" s="1826"/>
      <c r="H43" s="1826"/>
      <c r="I43" s="1826"/>
      <c r="J43" s="1826"/>
      <c r="K43" s="1826"/>
      <c r="L43" s="1826"/>
      <c r="M43" s="1826"/>
      <c r="N43" s="1826"/>
      <c r="O43" s="1826"/>
      <c r="P43" s="598" t="s">
        <v>324</v>
      </c>
      <c r="Q43" s="599">
        <f>SUM(Q36:Q42)</f>
        <v>0</v>
      </c>
      <c r="R43" s="600" t="s">
        <v>129</v>
      </c>
      <c r="S43" s="623"/>
      <c r="U43" s="754"/>
      <c r="V43" s="754"/>
      <c r="W43" s="754"/>
    </row>
    <row r="44" spans="1:23" s="256" customFormat="1" ht="27.75" customHeight="1">
      <c r="A44" s="322"/>
      <c r="B44" s="1725"/>
      <c r="C44" s="1722"/>
      <c r="D44" s="1819" t="s">
        <v>657</v>
      </c>
      <c r="E44" s="1820"/>
      <c r="F44" s="1820"/>
      <c r="G44" s="1820"/>
      <c r="H44" s="1820"/>
      <c r="I44" s="1820"/>
      <c r="J44" s="1820"/>
      <c r="K44" s="1820"/>
      <c r="L44" s="1820"/>
      <c r="M44" s="1820"/>
      <c r="N44" s="1820"/>
      <c r="O44" s="1820"/>
      <c r="P44" s="1821"/>
      <c r="Q44" s="624">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625" t="s">
        <v>129</v>
      </c>
      <c r="S44" s="1777" t="s">
        <v>1004</v>
      </c>
      <c r="U44" s="754"/>
      <c r="V44" s="754"/>
      <c r="W44" s="754"/>
    </row>
    <row r="45" spans="1:23" s="256" customFormat="1" ht="28">
      <c r="A45" s="322"/>
      <c r="B45" s="1725"/>
      <c r="C45" s="1722"/>
      <c r="D45" s="1819" t="s">
        <v>658</v>
      </c>
      <c r="E45" s="1820"/>
      <c r="F45" s="1820"/>
      <c r="G45" s="1820"/>
      <c r="H45" s="1820"/>
      <c r="I45" s="1820"/>
      <c r="J45" s="1820"/>
      <c r="K45" s="1820"/>
      <c r="L45" s="1821"/>
      <c r="M45" s="579">
        <v>8000</v>
      </c>
      <c r="N45" s="590" t="s">
        <v>129</v>
      </c>
      <c r="O45" s="577">
        <f>SUMIFS('4.住戸情報入力'!AL:AL,'4.住戸情報入力'!AM:AM,$G$4)</f>
        <v>0</v>
      </c>
      <c r="P45" s="590" t="s">
        <v>189</v>
      </c>
      <c r="Q45" s="624">
        <f>M45*O45</f>
        <v>0</v>
      </c>
      <c r="R45" s="626" t="s">
        <v>129</v>
      </c>
      <c r="S45" s="1778"/>
      <c r="U45" s="754"/>
      <c r="V45" s="754"/>
      <c r="W45" s="754"/>
    </row>
    <row r="46" spans="1:23" s="256" customFormat="1" ht="27.75" customHeight="1">
      <c r="A46" s="322"/>
      <c r="B46" s="1725"/>
      <c r="C46" s="1722"/>
      <c r="D46" s="1727" t="s">
        <v>1031</v>
      </c>
      <c r="E46" s="1728"/>
      <c r="F46" s="1728"/>
      <c r="G46" s="1728"/>
      <c r="H46" s="1728"/>
      <c r="I46" s="1728"/>
      <c r="J46" s="1728"/>
      <c r="K46" s="1728"/>
      <c r="L46" s="1729"/>
      <c r="M46" s="605">
        <v>100000</v>
      </c>
      <c r="N46" s="625" t="s">
        <v>129</v>
      </c>
      <c r="O46" s="606">
        <f>COUNTIFS('4.住戸情報入力'!AN:AN,"有り",'4.住戸情報入力'!AO:AO,$G$4)</f>
        <v>0</v>
      </c>
      <c r="P46" s="625" t="s">
        <v>189</v>
      </c>
      <c r="Q46" s="627">
        <f>M46*O46</f>
        <v>0</v>
      </c>
      <c r="R46" s="625" t="s">
        <v>129</v>
      </c>
      <c r="S46" s="1778"/>
      <c r="U46" s="754"/>
      <c r="V46" s="754"/>
      <c r="W46" s="754"/>
    </row>
    <row r="47" spans="1:23" s="256" customFormat="1" ht="27.75" customHeight="1">
      <c r="A47" s="322"/>
      <c r="B47" s="1725"/>
      <c r="C47" s="1722"/>
      <c r="D47" s="1730" t="s">
        <v>1032</v>
      </c>
      <c r="E47" s="1731"/>
      <c r="F47" s="1731"/>
      <c r="G47" s="1731"/>
      <c r="H47" s="1731"/>
      <c r="I47" s="1731"/>
      <c r="J47" s="1731"/>
      <c r="K47" s="1731"/>
      <c r="L47" s="1732"/>
      <c r="M47" s="628">
        <v>115000</v>
      </c>
      <c r="N47" s="600" t="s">
        <v>129</v>
      </c>
      <c r="O47" s="577">
        <f>COUNTIFS('4.住戸情報入力'!AN:AN,"有り（ガス計測含む）",'4.住戸情報入力'!AO:AO,$G$4)</f>
        <v>0</v>
      </c>
      <c r="P47" s="600" t="s">
        <v>189</v>
      </c>
      <c r="Q47" s="599">
        <f>M47*O47</f>
        <v>0</v>
      </c>
      <c r="R47" s="600" t="s">
        <v>129</v>
      </c>
      <c r="S47" s="1779"/>
      <c r="U47" s="754"/>
      <c r="V47" s="754"/>
      <c r="W47" s="754"/>
    </row>
    <row r="48" spans="1:23" s="256" customFormat="1" ht="27.75" customHeight="1" thickBot="1">
      <c r="A48" s="322"/>
      <c r="B48" s="1725"/>
      <c r="C48" s="1722"/>
      <c r="D48" s="1716" t="s">
        <v>307</v>
      </c>
      <c r="E48" s="1717"/>
      <c r="F48" s="1717"/>
      <c r="G48" s="1717"/>
      <c r="H48" s="1717"/>
      <c r="I48" s="1717"/>
      <c r="J48" s="1717"/>
      <c r="K48" s="1717"/>
      <c r="L48" s="1718"/>
      <c r="M48" s="1822"/>
      <c r="N48" s="1823"/>
      <c r="O48" s="1823"/>
      <c r="P48" s="1824"/>
      <c r="Q48" s="629">
        <f>SUMIFS('4.住戸情報入力'!AP:AP,'4.住戸情報入力'!AQ:AQ,$G$4)</f>
        <v>0</v>
      </c>
      <c r="R48" s="630" t="s">
        <v>129</v>
      </c>
      <c r="S48" s="631"/>
      <c r="U48" s="754"/>
      <c r="V48" s="754"/>
      <c r="W48" s="754"/>
    </row>
    <row r="49" spans="1:23" s="256" customFormat="1" ht="27.75" customHeight="1" thickTop="1" thickBot="1">
      <c r="A49" s="322"/>
      <c r="B49" s="1725"/>
      <c r="C49" s="1723"/>
      <c r="D49" s="1719" t="s">
        <v>325</v>
      </c>
      <c r="E49" s="1720"/>
      <c r="F49" s="1720"/>
      <c r="G49" s="1720"/>
      <c r="H49" s="1720"/>
      <c r="I49" s="1720"/>
      <c r="J49" s="1720"/>
      <c r="K49" s="1720"/>
      <c r="L49" s="1720"/>
      <c r="M49" s="1720"/>
      <c r="N49" s="1720"/>
      <c r="O49" s="1720"/>
      <c r="P49" s="632" t="s">
        <v>336</v>
      </c>
      <c r="Q49" s="633">
        <f>SUM(Q44:Q48)</f>
        <v>0</v>
      </c>
      <c r="R49" s="634" t="s">
        <v>129</v>
      </c>
      <c r="S49" s="635"/>
      <c r="U49" s="754"/>
      <c r="V49" s="754"/>
      <c r="W49" s="754"/>
    </row>
    <row r="50" spans="1:23" s="256" customFormat="1" ht="27.75" customHeight="1" thickTop="1">
      <c r="A50" s="322"/>
      <c r="B50" s="1726"/>
      <c r="C50" s="1733" t="s">
        <v>335</v>
      </c>
      <c r="D50" s="1734"/>
      <c r="E50" s="1734"/>
      <c r="F50" s="1734"/>
      <c r="G50" s="1734"/>
      <c r="H50" s="1734"/>
      <c r="I50" s="1734"/>
      <c r="J50" s="1734"/>
      <c r="K50" s="1734"/>
      <c r="L50" s="1734"/>
      <c r="M50" s="1734"/>
      <c r="N50" s="1734"/>
      <c r="O50" s="1734"/>
      <c r="P50" s="598" t="s">
        <v>463</v>
      </c>
      <c r="Q50" s="599">
        <f>SUM(Q12,Q22,Q27,Q33,Q34,Q35,Q43,Q49)</f>
        <v>0</v>
      </c>
      <c r="R50" s="600" t="s">
        <v>129</v>
      </c>
      <c r="S50" s="623" t="s">
        <v>464</v>
      </c>
      <c r="U50" s="754"/>
      <c r="V50" s="754"/>
      <c r="W50" s="754"/>
    </row>
    <row r="51" spans="1:23" s="256" customFormat="1" ht="27.75" customHeight="1" thickBot="1">
      <c r="A51" s="322"/>
      <c r="B51" s="1829" t="s">
        <v>309</v>
      </c>
      <c r="C51" s="1831" t="s">
        <v>443</v>
      </c>
      <c r="D51" s="1716" t="s">
        <v>308</v>
      </c>
      <c r="E51" s="1717"/>
      <c r="F51" s="1717"/>
      <c r="G51" s="1717"/>
      <c r="H51" s="1717"/>
      <c r="I51" s="1717"/>
      <c r="J51" s="1717"/>
      <c r="K51" s="1717"/>
      <c r="L51" s="1717"/>
      <c r="M51" s="1717"/>
      <c r="N51" s="1717"/>
      <c r="O51" s="1717"/>
      <c r="P51" s="1718"/>
      <c r="Q51" s="636">
        <f>'7.共用部定額単価算出シート'!S46</f>
        <v>0</v>
      </c>
      <c r="R51" s="630" t="s">
        <v>129</v>
      </c>
      <c r="S51" s="631"/>
      <c r="U51" s="754"/>
      <c r="V51" s="754"/>
      <c r="W51" s="754"/>
    </row>
    <row r="52" spans="1:23" s="256" customFormat="1" ht="27.75" customHeight="1" thickTop="1" thickBot="1">
      <c r="A52" s="322"/>
      <c r="B52" s="1830"/>
      <c r="C52" s="1832"/>
      <c r="D52" s="1719" t="s">
        <v>325</v>
      </c>
      <c r="E52" s="1720"/>
      <c r="F52" s="1720"/>
      <c r="G52" s="1720"/>
      <c r="H52" s="1720"/>
      <c r="I52" s="1720"/>
      <c r="J52" s="1720"/>
      <c r="K52" s="1720"/>
      <c r="L52" s="1720"/>
      <c r="M52" s="1720"/>
      <c r="N52" s="1720"/>
      <c r="O52" s="1720"/>
      <c r="P52" s="637" t="s">
        <v>465</v>
      </c>
      <c r="Q52" s="633">
        <f>SUM(Q51:Q51)</f>
        <v>0</v>
      </c>
      <c r="R52" s="634" t="s">
        <v>129</v>
      </c>
      <c r="S52" s="635"/>
      <c r="U52" s="754"/>
      <c r="V52" s="754"/>
      <c r="W52" s="754"/>
    </row>
    <row r="53" spans="1:23" s="256" customFormat="1" ht="27.75" customHeight="1" thickTop="1">
      <c r="A53" s="323"/>
      <c r="B53" s="1733" t="s">
        <v>500</v>
      </c>
      <c r="C53" s="1734"/>
      <c r="D53" s="1734"/>
      <c r="E53" s="1734"/>
      <c r="F53" s="1734"/>
      <c r="G53" s="1734"/>
      <c r="H53" s="1734"/>
      <c r="I53" s="1734"/>
      <c r="J53" s="1734"/>
      <c r="K53" s="1734"/>
      <c r="L53" s="1734"/>
      <c r="M53" s="1734"/>
      <c r="N53" s="1734"/>
      <c r="O53" s="1734"/>
      <c r="P53" s="638" t="s">
        <v>501</v>
      </c>
      <c r="Q53" s="639">
        <f>Q50+Q52</f>
        <v>0</v>
      </c>
      <c r="R53" s="614" t="s">
        <v>129</v>
      </c>
      <c r="S53" s="640" t="s">
        <v>591</v>
      </c>
      <c r="U53" s="754"/>
      <c r="V53" s="754"/>
      <c r="W53" s="754"/>
    </row>
  </sheetData>
  <sheetProtection algorithmName="SHA-512" hashValue="to49P3Hf0lFMwlRp2JiP6SHdCsCKewJvEaIQKSmDPaT6Fre/1vKLuzRP52a5gyPQidzq7t4SF0JBZuHCJXVQdg==" saltValue="aY1gOdxyPzhIUUtaYH+MUQ==" spinCount="100000" sheet="1" formatCells="0" formatRows="0" insertRows="0" deleteRows="0" selectLockedCells="1" autoFilter="0" pivotTables="0"/>
  <mergeCells count="74">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S28:S32"/>
    <mergeCell ref="E29:L29"/>
    <mergeCell ref="E30:F32"/>
    <mergeCell ref="I30:L30"/>
    <mergeCell ref="M30:P30"/>
    <mergeCell ref="G31:H31"/>
    <mergeCell ref="G32:H32"/>
    <mergeCell ref="S23:S26"/>
    <mergeCell ref="E24:L24"/>
    <mergeCell ref="E25:L25"/>
    <mergeCell ref="E26:L26"/>
    <mergeCell ref="D27:K27"/>
    <mergeCell ref="S13:S21"/>
    <mergeCell ref="E15:H15"/>
    <mergeCell ref="E16:H16"/>
    <mergeCell ref="E17:H17"/>
    <mergeCell ref="E18:H18"/>
    <mergeCell ref="E19:H19"/>
    <mergeCell ref="E20:H20"/>
    <mergeCell ref="E21:H21"/>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Q8:R8"/>
    <mergeCell ref="D9:M9"/>
    <mergeCell ref="D10:M10"/>
    <mergeCell ref="B2:G2"/>
    <mergeCell ref="B4:F4"/>
    <mergeCell ref="G4:H4"/>
    <mergeCell ref="B6:F6"/>
    <mergeCell ref="G6:R6"/>
  </mergeCells>
  <phoneticPr fontId="19"/>
  <conditionalFormatting sqref="A8:B8 A4:G4 A12:I12 D8:D9 D11 A5:L7 I4:L4 A1:L3 A28 D36 S36 D28:E28 A15:A22 A13:B14 E39:L42 T34:XFD34 T36:XFD42 A44:A45 T45:XFD45 A31:A34 A36:A42 A50:A52 A54:L1048576 A9:A11 U9:XFD10 Q54:XFD1048576 Q39:R42 Q28:XFD28 Q31:XFD33 S9:S10 Q1:XFD8 D22 D14:L21 Q11:XFD22 D13:H13 E29:E30 D31:D33 G31:L32">
    <cfRule type="expression" dxfId="149" priority="58">
      <formula>_xlfn.ISFORMULA(A1)=TRUE</formula>
    </cfRule>
  </conditionalFormatting>
  <conditionalFormatting sqref="T9">
    <cfRule type="containsText" dxfId="148" priority="57" operator="containsText" text="(例)">
      <formula>NOT(ISERROR(SEARCH("(例)",T9)))</formula>
    </cfRule>
  </conditionalFormatting>
  <conditionalFormatting sqref="A23:A27 T23:XFD26 D27:L27 D23:E23 Q23:R26 Q27:XFD27 E24:E26">
    <cfRule type="expression" dxfId="147" priority="56">
      <formula>_xlfn.ISFORMULA(A23)=TRUE</formula>
    </cfRule>
  </conditionalFormatting>
  <conditionalFormatting sqref="A29:A30 D29:D30 Q29:XFD30">
    <cfRule type="expression" dxfId="146" priority="55">
      <formula>_xlfn.ISFORMULA(A29)=TRUE</formula>
    </cfRule>
  </conditionalFormatting>
  <conditionalFormatting sqref="Q34:R34 D34">
    <cfRule type="expression" dxfId="145" priority="54">
      <formula>_xlfn.ISFORMULA(D34)=TRUE</formula>
    </cfRule>
  </conditionalFormatting>
  <conditionalFormatting sqref="S24">
    <cfRule type="expression" dxfId="144" priority="52">
      <formula>_xlfn.ISFORMULA(S24)=TRUE</formula>
    </cfRule>
  </conditionalFormatting>
  <conditionalFormatting sqref="E36:L36 E37 H37:L38 Q36:R38">
    <cfRule type="expression" dxfId="143" priority="51">
      <formula>_xlfn.ISFORMULA(E36)=TRUE</formula>
    </cfRule>
  </conditionalFormatting>
  <conditionalFormatting sqref="S23 S25:S26">
    <cfRule type="expression" dxfId="142" priority="53">
      <formula>_xlfn.ISFORMULA(S23)=TRUE</formula>
    </cfRule>
  </conditionalFormatting>
  <conditionalFormatting sqref="S34">
    <cfRule type="expression" dxfId="141" priority="50">
      <formula>_xlfn.ISFORMULA(S34)=TRUE</formula>
    </cfRule>
  </conditionalFormatting>
  <conditionalFormatting sqref="A43 D43 Q43:XFD43">
    <cfRule type="expression" dxfId="140" priority="49">
      <formula>_xlfn.ISFORMULA(A43)=TRUE</formula>
    </cfRule>
  </conditionalFormatting>
  <conditionalFormatting sqref="D44:D45 Q44:XFD44 Q45:R45">
    <cfRule type="expression" dxfId="139" priority="48">
      <formula>_xlfn.ISFORMULA(D44)=TRUE</formula>
    </cfRule>
  </conditionalFormatting>
  <conditionalFormatting sqref="AC46:XFD46 A46:A49 T46:AA46 T47:XFD47 R48:XFD48 Q46:R47 Q49:XFD49 D46:D49">
    <cfRule type="expression" dxfId="138" priority="47">
      <formula>_xlfn.ISFORMULA(A46)=TRUE</formula>
    </cfRule>
  </conditionalFormatting>
  <conditionalFormatting sqref="A53:B53 D51:D52 R51:XFD51 Q50:XFD50 Q52:XFD53">
    <cfRule type="expression" dxfId="137" priority="46">
      <formula>_xlfn.ISFORMULA(A50)=TRUE</formula>
    </cfRule>
  </conditionalFormatting>
  <conditionalFormatting sqref="B51:C51 B52">
    <cfRule type="expression" dxfId="136" priority="45">
      <formula>_xlfn.ISFORMULA(B51)=TRUE</formula>
    </cfRule>
  </conditionalFormatting>
  <conditionalFormatting sqref="C50">
    <cfRule type="expression" dxfId="135" priority="44">
      <formula>_xlfn.ISFORMULA(C50)=TRUE</formula>
    </cfRule>
  </conditionalFormatting>
  <conditionalFormatting sqref="Q48">
    <cfRule type="containsBlanks" dxfId="134" priority="43">
      <formula>LEN(TRIM(Q48))=0</formula>
    </cfRule>
  </conditionalFormatting>
  <conditionalFormatting sqref="Q48">
    <cfRule type="expression" dxfId="133" priority="42">
      <formula>_xlfn.ISFORMULA(Q48)=TRUE</formula>
    </cfRule>
  </conditionalFormatting>
  <conditionalFormatting sqref="Q51">
    <cfRule type="expression" dxfId="132" priority="41">
      <formula>_xlfn.ISFORMULA(Q51)=TRUE</formula>
    </cfRule>
  </conditionalFormatting>
  <conditionalFormatting sqref="T35:XFD35 A35">
    <cfRule type="expression" dxfId="131" priority="40">
      <formula>_xlfn.ISFORMULA(A35)=TRUE</formula>
    </cfRule>
  </conditionalFormatting>
  <conditionalFormatting sqref="Q35:R35 D35">
    <cfRule type="expression" dxfId="130" priority="39">
      <formula>_xlfn.ISFORMULA(D35)=TRUE</formula>
    </cfRule>
  </conditionalFormatting>
  <conditionalFormatting sqref="S35">
    <cfRule type="expression" dxfId="129" priority="38">
      <formula>_xlfn.ISFORMULA(S35)=TRUE</formula>
    </cfRule>
  </conditionalFormatting>
  <conditionalFormatting sqref="D10">
    <cfRule type="expression" dxfId="128" priority="37">
      <formula>_xlfn.ISFORMULA(D10)=TRUE</formula>
    </cfRule>
  </conditionalFormatting>
  <conditionalFormatting sqref="T10">
    <cfRule type="expression" dxfId="127" priority="36">
      <formula>_xlfn.ISFORMULA(T10)=TRUE</formula>
    </cfRule>
  </conditionalFormatting>
  <conditionalFormatting sqref="M1:P7 N31:P32 M28:P28 M39:P42 M54:P1048576 P22 O14:P21">
    <cfRule type="expression" dxfId="126" priority="35">
      <formula>_xlfn.ISFORMULA(M1)=TRUE</formula>
    </cfRule>
  </conditionalFormatting>
  <conditionalFormatting sqref="M27:P27 M23:N26 P23:P26">
    <cfRule type="expression" dxfId="125" priority="34">
      <formula>_xlfn.ISFORMULA(M23)=TRUE</formula>
    </cfRule>
  </conditionalFormatting>
  <conditionalFormatting sqref="M29:N29 P29">
    <cfRule type="expression" dxfId="124" priority="33">
      <formula>_xlfn.ISFORMULA(M29)=TRUE</formula>
    </cfRule>
  </conditionalFormatting>
  <conditionalFormatting sqref="P33">
    <cfRule type="expression" dxfId="123" priority="32">
      <formula>_xlfn.ISFORMULA(P33)=TRUE</formula>
    </cfRule>
  </conditionalFormatting>
  <conditionalFormatting sqref="M36:P38">
    <cfRule type="expression" dxfId="122" priority="31">
      <formula>_xlfn.ISFORMULA(M36)=TRUE</formula>
    </cfRule>
  </conditionalFormatting>
  <conditionalFormatting sqref="P43">
    <cfRule type="expression" dxfId="121" priority="30">
      <formula>_xlfn.ISFORMULA(P43)=TRUE</formula>
    </cfRule>
  </conditionalFormatting>
  <conditionalFormatting sqref="M46:P48 P49">
    <cfRule type="expression" dxfId="120" priority="29">
      <formula>_xlfn.ISFORMULA(M46)=TRUE</formula>
    </cfRule>
  </conditionalFormatting>
  <conditionalFormatting sqref="P52:P53 P50">
    <cfRule type="expression" dxfId="119" priority="28">
      <formula>_xlfn.ISFORMULA(P50)=TRUE</formula>
    </cfRule>
  </conditionalFormatting>
  <conditionalFormatting sqref="O34:P34">
    <cfRule type="expression" dxfId="118" priority="27">
      <formula>_xlfn.ISFORMULA(O34)=TRUE</formula>
    </cfRule>
  </conditionalFormatting>
  <conditionalFormatting sqref="O35:P35">
    <cfRule type="expression" dxfId="117" priority="26">
      <formula>_xlfn.ISFORMULA(O35)=TRUE</formula>
    </cfRule>
  </conditionalFormatting>
  <conditionalFormatting sqref="O23">
    <cfRule type="expression" dxfId="116" priority="25">
      <formula>_xlfn.ISFORMULA(O23)=TRUE</formula>
    </cfRule>
  </conditionalFormatting>
  <conditionalFormatting sqref="O24">
    <cfRule type="expression" dxfId="115" priority="24">
      <formula>_xlfn.ISFORMULA(O24)=TRUE</formula>
    </cfRule>
  </conditionalFormatting>
  <conditionalFormatting sqref="O25">
    <cfRule type="expression" dxfId="114" priority="23">
      <formula>_xlfn.ISFORMULA(O25)=TRUE</formula>
    </cfRule>
  </conditionalFormatting>
  <conditionalFormatting sqref="O26">
    <cfRule type="expression" dxfId="113" priority="22">
      <formula>_xlfn.ISFORMULA(O26)=TRUE</formula>
    </cfRule>
  </conditionalFormatting>
  <conditionalFormatting sqref="O29">
    <cfRule type="expression" dxfId="112" priority="21">
      <formula>_xlfn.ISFORMULA(O29)=TRUE</formula>
    </cfRule>
  </conditionalFormatting>
  <conditionalFormatting sqref="M45:P45">
    <cfRule type="expression" dxfId="111" priority="20">
      <formula>_xlfn.ISFORMULA(M45)=TRUE</formula>
    </cfRule>
  </conditionalFormatting>
  <conditionalFormatting sqref="P11">
    <cfRule type="expression" dxfId="110" priority="19">
      <formula>_xlfn.ISFORMULA(P11)=TRUE</formula>
    </cfRule>
  </conditionalFormatting>
  <conditionalFormatting sqref="N9">
    <cfRule type="expression" dxfId="109" priority="18">
      <formula>_xlfn.ISFORMULA(N9)=TRUE</formula>
    </cfRule>
  </conditionalFormatting>
  <conditionalFormatting sqref="N10">
    <cfRule type="expression" dxfId="108" priority="17">
      <formula>_xlfn.ISFORMULA(N10)=TRUE</formula>
    </cfRule>
  </conditionalFormatting>
  <conditionalFormatting sqref="M15:N21">
    <cfRule type="expression" dxfId="107" priority="16">
      <formula>_xlfn.ISFORMULA(M15)=TRUE</formula>
    </cfRule>
  </conditionalFormatting>
  <conditionalFormatting sqref="M14:N14">
    <cfRule type="expression" dxfId="106" priority="15">
      <formula>_xlfn.ISFORMULA(M14)=TRUE</formula>
    </cfRule>
  </conditionalFormatting>
  <conditionalFormatting sqref="M31:M32">
    <cfRule type="expression" dxfId="105" priority="14">
      <formula>_xlfn.ISFORMULA(M31)=TRUE</formula>
    </cfRule>
  </conditionalFormatting>
  <conditionalFormatting sqref="M30">
    <cfRule type="expression" dxfId="104" priority="13">
      <formula>_xlfn.ISFORMULA(M30)=TRUE</formula>
    </cfRule>
  </conditionalFormatting>
  <conditionalFormatting sqref="I30">
    <cfRule type="expression" dxfId="103" priority="12">
      <formula>_xlfn.ISFORMULA(I30)=TRUE</formula>
    </cfRule>
  </conditionalFormatting>
  <conditionalFormatting sqref="M13">
    <cfRule type="expression" dxfId="102" priority="11">
      <formula>_xlfn.ISFORMULA(M13)=TRUE</formula>
    </cfRule>
  </conditionalFormatting>
  <conditionalFormatting sqref="I13">
    <cfRule type="expression" dxfId="101" priority="10">
      <formula>_xlfn.ISFORMULA(I13)=TRUE</formula>
    </cfRule>
  </conditionalFormatting>
  <conditionalFormatting sqref="O9:P9">
    <cfRule type="expression" dxfId="100" priority="9">
      <formula>_xlfn.ISFORMULA(O9)=TRUE</formula>
    </cfRule>
  </conditionalFormatting>
  <conditionalFormatting sqref="O10:P10">
    <cfRule type="expression" dxfId="99" priority="8">
      <formula>_xlfn.ISFORMULA(O10)=TRUE</formula>
    </cfRule>
  </conditionalFormatting>
  <conditionalFormatting sqref="Q9">
    <cfRule type="expression" dxfId="98" priority="7">
      <formula>_xlfn.ISFORMULA(Q9)=TRUE</formula>
    </cfRule>
  </conditionalFormatting>
  <conditionalFormatting sqref="Q10">
    <cfRule type="expression" dxfId="97" priority="6">
      <formula>_xlfn.ISFORMULA(Q10)=TRUE</formula>
    </cfRule>
  </conditionalFormatting>
  <conditionalFormatting sqref="S34">
    <cfRule type="expression" dxfId="96" priority="2">
      <formula>_xlfn.ISFORMULA(S34)=TRUE</formula>
    </cfRule>
  </conditionalFormatting>
  <conditionalFormatting sqref="S35">
    <cfRule type="expression" dxfId="95"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&amp;R&amp;K00-042R5高層ZEH-M_ver.2</oddFooter>
  </headerFooter>
  <extLst>
    <ext xmlns:x14="http://schemas.microsoft.com/office/spreadsheetml/2009/9/main" uri="{78C0D931-6437-407d-A8EE-F0AAD7539E65}">
      <x14:conditionalFormattings>
        <x14:conditionalFormatting xmlns:xm="http://schemas.microsoft.com/office/excel/2006/main">
          <x14:cfRule type="expression" priority="3" id="{8104BAAE-4F3A-40BB-BA6A-86EF374CD510}">
            <xm:f>入力シート!$F$13="3年度事業（1年目）"</xm:f>
            <x14:dxf>
              <fill>
                <patternFill>
                  <bgColor theme="0" tint="-0.499984740745262"/>
                </patternFill>
              </fill>
            </x14:dxf>
          </x14:cfRule>
          <x14:cfRule type="expression" priority="4" id="{0B453694-B6F0-4FAA-9692-60851B0D7EA0}">
            <xm:f>入力シート!$F$13="2年度事業（1年目）"</xm:f>
            <x14:dxf>
              <fill>
                <patternFill>
                  <bgColor theme="0" tint="-0.499984740745262"/>
                </patternFill>
              </fill>
            </x14:dxf>
          </x14:cfRule>
          <x14:cfRule type="expression" priority="5" id="{61146EE0-9C9F-4585-AEBA-36B763767E50}">
            <xm:f>入力シート!$F$13="単年度事業"</xm:f>
            <x14:dxf>
              <fill>
                <patternFill>
                  <bgColor theme="0" tint="-0.499984740745262"/>
                </patternFill>
              </fill>
            </x14:dxf>
          </x14:cfRule>
          <xm:sqref>A2:S54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dimension ref="A1:T47"/>
  <sheetViews>
    <sheetView showGridLines="0" view="pageBreakPreview" zoomScale="80" zoomScaleNormal="100" zoomScaleSheetLayoutView="80" workbookViewId="0">
      <selection activeCell="C11" sqref="C11"/>
    </sheetView>
  </sheetViews>
  <sheetFormatPr defaultColWidth="9" defaultRowHeight="13"/>
  <cols>
    <col min="1" max="1" width="3.83203125" style="428" customWidth="1"/>
    <col min="2" max="2" width="32" style="428" customWidth="1"/>
    <col min="3" max="3" width="7.83203125" style="428" customWidth="1"/>
    <col min="4" max="4" width="25.25" style="428" customWidth="1"/>
    <col min="5" max="5" width="10" style="428" customWidth="1"/>
    <col min="6" max="6" width="3.83203125" style="428" customWidth="1"/>
    <col min="7" max="7" width="32" style="428" customWidth="1"/>
    <col min="8" max="8" width="7.83203125" style="428" customWidth="1"/>
    <col min="9" max="9" width="25.25" style="428" customWidth="1"/>
    <col min="10" max="10" width="10" style="428" customWidth="1"/>
    <col min="11" max="11" width="3.83203125" style="428" customWidth="1"/>
    <col min="12" max="12" width="32" style="428" customWidth="1"/>
    <col min="13" max="13" width="7.83203125" style="428" customWidth="1"/>
    <col min="14" max="14" width="25.25" style="428" customWidth="1"/>
    <col min="15" max="15" width="10" style="428" customWidth="1"/>
    <col min="16" max="16" width="3.75" style="428" customWidth="1"/>
    <col min="17" max="17" width="32" style="428" customWidth="1"/>
    <col min="18" max="18" width="7.83203125" style="428" customWidth="1"/>
    <col min="19" max="19" width="25.25" style="428" customWidth="1"/>
    <col min="20" max="20" width="10" style="428" customWidth="1"/>
    <col min="21" max="16384" width="9" style="428"/>
  </cols>
  <sheetData>
    <row r="1" spans="1:20" ht="16.5">
      <c r="A1" s="735" t="s">
        <v>671</v>
      </c>
    </row>
    <row r="2" spans="1:20" s="427" customFormat="1" ht="24.75" customHeight="1">
      <c r="A2" s="451" t="s">
        <v>971</v>
      </c>
    </row>
    <row r="3" spans="1:20" s="427" customFormat="1" ht="6" customHeight="1">
      <c r="A3" s="429"/>
    </row>
    <row r="4" spans="1:20" ht="20.25" customHeight="1">
      <c r="A4" s="223"/>
      <c r="B4" s="450" t="s">
        <v>990</v>
      </c>
      <c r="C4" s="430"/>
      <c r="D4" s="430"/>
      <c r="E4" s="430"/>
      <c r="F4" s="430"/>
      <c r="G4" s="450" t="s">
        <v>991</v>
      </c>
      <c r="H4" s="430"/>
      <c r="I4" s="430"/>
      <c r="J4" s="431"/>
      <c r="K4" s="430"/>
      <c r="L4" s="450" t="s">
        <v>992</v>
      </c>
      <c r="M4" s="430"/>
      <c r="N4" s="430"/>
      <c r="O4" s="430"/>
      <c r="P4" s="223"/>
      <c r="Q4" s="450" t="s">
        <v>993</v>
      </c>
      <c r="R4" s="223"/>
      <c r="S4" s="223"/>
      <c r="T4" s="430"/>
    </row>
    <row r="5" spans="1:20" ht="7.5" customHeight="1">
      <c r="A5" s="223"/>
      <c r="B5" s="432"/>
      <c r="C5" s="432"/>
      <c r="D5" s="432"/>
      <c r="E5" s="433"/>
      <c r="F5" s="434"/>
      <c r="G5" s="432"/>
      <c r="H5" s="432"/>
      <c r="I5" s="432"/>
      <c r="J5" s="433"/>
      <c r="K5" s="433"/>
      <c r="L5" s="432"/>
      <c r="M5" s="432"/>
      <c r="N5" s="432"/>
      <c r="O5" s="433"/>
      <c r="P5" s="223"/>
      <c r="Q5" s="223"/>
      <c r="R5" s="223"/>
      <c r="S5" s="223"/>
      <c r="T5" s="432"/>
    </row>
    <row r="6" spans="1:20" ht="9" customHeight="1">
      <c r="A6" s="223"/>
      <c r="B6" s="436"/>
      <c r="C6" s="437"/>
      <c r="D6" s="661"/>
      <c r="E6" s="437"/>
      <c r="F6" s="437"/>
      <c r="G6" s="438"/>
      <c r="H6" s="438"/>
      <c r="I6" s="432"/>
      <c r="J6" s="437"/>
      <c r="K6" s="439"/>
      <c r="L6" s="440"/>
      <c r="M6" s="440"/>
      <c r="N6" s="440"/>
      <c r="O6" s="437"/>
      <c r="P6" s="223"/>
      <c r="Q6" s="223"/>
      <c r="R6" s="223"/>
      <c r="S6" s="223"/>
      <c r="T6" s="437"/>
    </row>
    <row r="7" spans="1:20" ht="18.75" customHeight="1">
      <c r="A7" s="223"/>
      <c r="B7" s="1847" t="s">
        <v>973</v>
      </c>
      <c r="C7" s="1848"/>
      <c r="D7" s="1849"/>
      <c r="E7" s="441"/>
      <c r="F7" s="442"/>
      <c r="G7" s="1847" t="s">
        <v>972</v>
      </c>
      <c r="H7" s="1848"/>
      <c r="I7" s="1849"/>
      <c r="J7" s="441"/>
      <c r="K7" s="435"/>
      <c r="L7" s="1847" t="s">
        <v>974</v>
      </c>
      <c r="M7" s="1848"/>
      <c r="N7" s="1849"/>
      <c r="O7" s="441"/>
      <c r="P7" s="223"/>
      <c r="Q7" s="1847" t="s">
        <v>975</v>
      </c>
      <c r="R7" s="1848"/>
      <c r="S7" s="1849"/>
      <c r="T7" s="441"/>
    </row>
    <row r="8" spans="1:20" ht="11.25" customHeight="1">
      <c r="A8" s="223"/>
      <c r="B8" s="48"/>
      <c r="C8" s="48"/>
      <c r="D8" s="443"/>
      <c r="E8" s="444"/>
      <c r="F8" s="48"/>
      <c r="G8" s="48"/>
      <c r="H8" s="48"/>
      <c r="I8" s="48"/>
      <c r="J8" s="444"/>
      <c r="K8" s="435"/>
      <c r="L8" s="48"/>
      <c r="M8" s="48"/>
      <c r="N8" s="48"/>
      <c r="O8" s="444"/>
      <c r="P8" s="223"/>
      <c r="Q8" s="48"/>
      <c r="R8" s="48"/>
      <c r="S8" s="48"/>
      <c r="T8" s="444"/>
    </row>
    <row r="9" spans="1:20" ht="14">
      <c r="A9" s="223"/>
      <c r="B9" s="154" t="s">
        <v>617</v>
      </c>
      <c r="C9" s="223"/>
      <c r="D9" s="223"/>
      <c r="E9" s="445"/>
      <c r="F9" s="223"/>
      <c r="G9" s="154" t="s">
        <v>617</v>
      </c>
      <c r="H9" s="223"/>
      <c r="I9" s="223"/>
      <c r="J9" s="445"/>
      <c r="K9" s="435"/>
      <c r="L9" s="154" t="s">
        <v>617</v>
      </c>
      <c r="M9" s="223"/>
      <c r="N9" s="223"/>
      <c r="O9" s="445"/>
      <c r="P9" s="223"/>
      <c r="Q9" s="154" t="s">
        <v>617</v>
      </c>
      <c r="R9" s="223"/>
      <c r="S9" s="223"/>
      <c r="T9" s="446"/>
    </row>
    <row r="10" spans="1:20" s="468" customFormat="1" ht="17.25" customHeight="1">
      <c r="A10" s="7"/>
      <c r="B10" s="465" t="s">
        <v>557</v>
      </c>
      <c r="C10" s="465" t="s">
        <v>527</v>
      </c>
      <c r="D10" s="465" t="s">
        <v>528</v>
      </c>
      <c r="E10" s="466"/>
      <c r="F10" s="7"/>
      <c r="G10" s="465" t="s">
        <v>557</v>
      </c>
      <c r="H10" s="465" t="s">
        <v>527</v>
      </c>
      <c r="I10" s="465" t="s">
        <v>528</v>
      </c>
      <c r="J10" s="466"/>
      <c r="K10" s="467"/>
      <c r="L10" s="465" t="s">
        <v>557</v>
      </c>
      <c r="M10" s="465" t="s">
        <v>527</v>
      </c>
      <c r="N10" s="465" t="s">
        <v>528</v>
      </c>
      <c r="O10" s="466"/>
      <c r="P10" s="7"/>
      <c r="Q10" s="465" t="s">
        <v>557</v>
      </c>
      <c r="R10" s="465" t="s">
        <v>527</v>
      </c>
      <c r="S10" s="465" t="s">
        <v>528</v>
      </c>
      <c r="T10" s="466"/>
    </row>
    <row r="11" spans="1:20" s="468" customFormat="1" ht="20.25" customHeight="1">
      <c r="A11" s="7"/>
      <c r="B11" s="641" t="s">
        <v>577</v>
      </c>
      <c r="C11" s="704"/>
      <c r="D11" s="662">
        <f>C11*'8.共用部空調設備費用算出シート'!$E$12</f>
        <v>0</v>
      </c>
      <c r="E11" s="469"/>
      <c r="F11" s="7"/>
      <c r="G11" s="641" t="s">
        <v>577</v>
      </c>
      <c r="H11" s="704"/>
      <c r="I11" s="662">
        <f>H11*'8.共用部空調設備費用算出シート'!$E$12</f>
        <v>0</v>
      </c>
      <c r="J11" s="469"/>
      <c r="K11" s="470"/>
      <c r="L11" s="646" t="s">
        <v>577</v>
      </c>
      <c r="M11" s="701"/>
      <c r="N11" s="662">
        <f>M11*'8.共用部空調設備費用算出シート'!$E$12</f>
        <v>0</v>
      </c>
      <c r="O11" s="469"/>
      <c r="P11" s="7"/>
      <c r="Q11" s="641" t="s">
        <v>577</v>
      </c>
      <c r="R11" s="701"/>
      <c r="S11" s="662">
        <f>R11*'8.共用部空調設備費用算出シート'!$E$12</f>
        <v>0</v>
      </c>
      <c r="T11" s="469"/>
    </row>
    <row r="12" spans="1:20" s="468" customFormat="1" ht="20.25" customHeight="1">
      <c r="A12" s="7"/>
      <c r="B12" s="641" t="s">
        <v>578</v>
      </c>
      <c r="C12" s="704"/>
      <c r="D12" s="662">
        <f>C12*'8.共用部空調設備費用算出シート'!$K$12</f>
        <v>0</v>
      </c>
      <c r="E12" s="469"/>
      <c r="F12" s="7"/>
      <c r="G12" s="641" t="s">
        <v>578</v>
      </c>
      <c r="H12" s="704"/>
      <c r="I12" s="662">
        <f>H12*'8.共用部空調設備費用算出シート'!$K$12</f>
        <v>0</v>
      </c>
      <c r="J12" s="469"/>
      <c r="K12" s="470"/>
      <c r="L12" s="646" t="s">
        <v>578</v>
      </c>
      <c r="M12" s="701"/>
      <c r="N12" s="662">
        <f>M12*'8.共用部空調設備費用算出シート'!$K$12</f>
        <v>0</v>
      </c>
      <c r="O12" s="469"/>
      <c r="P12" s="7"/>
      <c r="Q12" s="641" t="s">
        <v>578</v>
      </c>
      <c r="R12" s="701"/>
      <c r="S12" s="662">
        <f>R12*'8.共用部空調設備費用算出シート'!$K$12</f>
        <v>0</v>
      </c>
      <c r="T12" s="469"/>
    </row>
    <row r="13" spans="1:20" s="468" customFormat="1" ht="20.25" customHeight="1">
      <c r="A13" s="7"/>
      <c r="B13" s="641" t="s">
        <v>579</v>
      </c>
      <c r="C13" s="704"/>
      <c r="D13" s="662">
        <f>C13*'8.共用部空調設備費用算出シート'!$E$21</f>
        <v>0</v>
      </c>
      <c r="E13" s="469"/>
      <c r="F13" s="7"/>
      <c r="G13" s="641" t="s">
        <v>579</v>
      </c>
      <c r="H13" s="704"/>
      <c r="I13" s="662">
        <f>H13*'8.共用部空調設備費用算出シート'!$E$21</f>
        <v>0</v>
      </c>
      <c r="J13" s="469"/>
      <c r="K13" s="7"/>
      <c r="L13" s="641" t="s">
        <v>579</v>
      </c>
      <c r="M13" s="701"/>
      <c r="N13" s="662">
        <f>M13*'8.共用部空調設備費用算出シート'!$E$21</f>
        <v>0</v>
      </c>
      <c r="O13" s="469"/>
      <c r="P13" s="7"/>
      <c r="Q13" s="641" t="s">
        <v>579</v>
      </c>
      <c r="R13" s="701"/>
      <c r="S13" s="662">
        <f>R13*'8.共用部空調設備費用算出シート'!$E$21</f>
        <v>0</v>
      </c>
      <c r="T13" s="469"/>
    </row>
    <row r="14" spans="1:20" s="468" customFormat="1" ht="20.25" customHeight="1">
      <c r="A14" s="7"/>
      <c r="B14" s="641" t="s">
        <v>580</v>
      </c>
      <c r="C14" s="704"/>
      <c r="D14" s="662">
        <f>C14*'8.共用部空調設備費用算出シート'!$K$21</f>
        <v>0</v>
      </c>
      <c r="E14" s="469"/>
      <c r="F14" s="7"/>
      <c r="G14" s="641" t="s">
        <v>580</v>
      </c>
      <c r="H14" s="704"/>
      <c r="I14" s="662">
        <f>H14*'8.共用部空調設備費用算出シート'!$K$21</f>
        <v>0</v>
      </c>
      <c r="J14" s="469"/>
      <c r="K14" s="7"/>
      <c r="L14" s="641" t="s">
        <v>580</v>
      </c>
      <c r="M14" s="701"/>
      <c r="N14" s="662">
        <f>M14*'8.共用部空調設備費用算出シート'!$K$21</f>
        <v>0</v>
      </c>
      <c r="O14" s="469"/>
      <c r="P14" s="7"/>
      <c r="Q14" s="641" t="s">
        <v>580</v>
      </c>
      <c r="R14" s="701"/>
      <c r="S14" s="662">
        <f>R14*'8.共用部空調設備費用算出シート'!$K$21</f>
        <v>0</v>
      </c>
      <c r="T14" s="469"/>
    </row>
    <row r="15" spans="1:20" s="468" customFormat="1" ht="20.25" customHeight="1">
      <c r="A15" s="7"/>
      <c r="B15" s="641" t="s">
        <v>581</v>
      </c>
      <c r="C15" s="704"/>
      <c r="D15" s="662">
        <f>C15*'8.共用部空調設備費用算出シート'!$E$30</f>
        <v>0</v>
      </c>
      <c r="E15" s="469"/>
      <c r="F15" s="7"/>
      <c r="G15" s="641" t="s">
        <v>581</v>
      </c>
      <c r="H15" s="704"/>
      <c r="I15" s="662">
        <f>H15*'8.共用部空調設備費用算出シート'!$E$30</f>
        <v>0</v>
      </c>
      <c r="J15" s="469"/>
      <c r="K15" s="7"/>
      <c r="L15" s="641" t="s">
        <v>581</v>
      </c>
      <c r="M15" s="701"/>
      <c r="N15" s="662">
        <f>M15*'8.共用部空調設備費用算出シート'!$E$30</f>
        <v>0</v>
      </c>
      <c r="O15" s="469"/>
      <c r="P15" s="7"/>
      <c r="Q15" s="641" t="s">
        <v>581</v>
      </c>
      <c r="R15" s="701"/>
      <c r="S15" s="662">
        <f>R15*'8.共用部空調設備費用算出シート'!$E$30</f>
        <v>0</v>
      </c>
      <c r="T15" s="469"/>
    </row>
    <row r="16" spans="1:20" s="468" customFormat="1" ht="20.25" customHeight="1">
      <c r="A16" s="7"/>
      <c r="B16" s="641" t="s">
        <v>582</v>
      </c>
      <c r="C16" s="704"/>
      <c r="D16" s="662">
        <f>C16*'8.共用部空調設備費用算出シート'!$K$30</f>
        <v>0</v>
      </c>
      <c r="E16" s="469"/>
      <c r="F16" s="7"/>
      <c r="G16" s="641" t="s">
        <v>582</v>
      </c>
      <c r="H16" s="704"/>
      <c r="I16" s="662">
        <f>H16*'8.共用部空調設備費用算出シート'!$K$30</f>
        <v>0</v>
      </c>
      <c r="J16" s="469"/>
      <c r="K16" s="7"/>
      <c r="L16" s="641" t="s">
        <v>582</v>
      </c>
      <c r="M16" s="701"/>
      <c r="N16" s="662">
        <f>M16*'8.共用部空調設備費用算出シート'!$K$30</f>
        <v>0</v>
      </c>
      <c r="O16" s="469"/>
      <c r="P16" s="7"/>
      <c r="Q16" s="641" t="s">
        <v>582</v>
      </c>
      <c r="R16" s="701"/>
      <c r="S16" s="662">
        <f>R16*'8.共用部空調設備費用算出シート'!$K$30</f>
        <v>0</v>
      </c>
      <c r="T16" s="469"/>
    </row>
    <row r="17" spans="1:20" s="468" customFormat="1" ht="20.25" customHeight="1">
      <c r="A17" s="7"/>
      <c r="B17" s="641" t="s">
        <v>583</v>
      </c>
      <c r="C17" s="704"/>
      <c r="D17" s="662">
        <f>C17*'8.共用部空調設備費用算出シート'!$E$39</f>
        <v>0</v>
      </c>
      <c r="E17" s="469"/>
      <c r="F17" s="7"/>
      <c r="G17" s="641" t="s">
        <v>583</v>
      </c>
      <c r="H17" s="704"/>
      <c r="I17" s="662">
        <f>H17*'8.共用部空調設備費用算出シート'!$E$39</f>
        <v>0</v>
      </c>
      <c r="J17" s="469"/>
      <c r="K17" s="7"/>
      <c r="L17" s="641" t="s">
        <v>583</v>
      </c>
      <c r="M17" s="701"/>
      <c r="N17" s="662">
        <f>M17*'8.共用部空調設備費用算出シート'!$E$39</f>
        <v>0</v>
      </c>
      <c r="O17" s="469"/>
      <c r="P17" s="7"/>
      <c r="Q17" s="641" t="s">
        <v>583</v>
      </c>
      <c r="R17" s="701"/>
      <c r="S17" s="662">
        <f>R17*'8.共用部空調設備費用算出シート'!$E$39</f>
        <v>0</v>
      </c>
      <c r="T17" s="469"/>
    </row>
    <row r="18" spans="1:20" s="468" customFormat="1" ht="20.25" customHeight="1">
      <c r="A18" s="7"/>
      <c r="B18" s="641" t="s">
        <v>584</v>
      </c>
      <c r="C18" s="704"/>
      <c r="D18" s="662">
        <f>C18*'8.共用部空調設備費用算出シート'!$K$39</f>
        <v>0</v>
      </c>
      <c r="E18" s="469"/>
      <c r="F18" s="7"/>
      <c r="G18" s="643" t="s">
        <v>584</v>
      </c>
      <c r="H18" s="704"/>
      <c r="I18" s="662">
        <f>H18*'8.共用部空調設備費用算出シート'!$K$39</f>
        <v>0</v>
      </c>
      <c r="J18" s="469"/>
      <c r="K18" s="7"/>
      <c r="L18" s="641" t="s">
        <v>584</v>
      </c>
      <c r="M18" s="701"/>
      <c r="N18" s="662">
        <f>M18*'8.共用部空調設備費用算出シート'!$K$39</f>
        <v>0</v>
      </c>
      <c r="O18" s="469"/>
      <c r="P18" s="470"/>
      <c r="Q18" s="641" t="s">
        <v>584</v>
      </c>
      <c r="R18" s="701"/>
      <c r="S18" s="662">
        <f>R18*'8.共用部空調設備費用算出シート'!$K$39</f>
        <v>0</v>
      </c>
      <c r="T18" s="469"/>
    </row>
    <row r="19" spans="1:20" s="468" customFormat="1" ht="20.25" customHeight="1">
      <c r="A19" s="7"/>
      <c r="B19" s="641" t="s">
        <v>633</v>
      </c>
      <c r="C19" s="704"/>
      <c r="D19" s="662">
        <f>C19*'8.共用部空調設備費用算出シート'!$E$48</f>
        <v>0</v>
      </c>
      <c r="E19" s="469"/>
      <c r="F19" s="7"/>
      <c r="G19" s="643" t="s">
        <v>633</v>
      </c>
      <c r="H19" s="704"/>
      <c r="I19" s="662">
        <f>H19*'8.共用部空調設備費用算出シート'!$E$48</f>
        <v>0</v>
      </c>
      <c r="J19" s="469"/>
      <c r="K19" s="7"/>
      <c r="L19" s="641" t="s">
        <v>633</v>
      </c>
      <c r="M19" s="701"/>
      <c r="N19" s="662">
        <f>M19*'8.共用部空調設備費用算出シート'!$E$48</f>
        <v>0</v>
      </c>
      <c r="O19" s="528"/>
      <c r="P19" s="7"/>
      <c r="Q19" s="641" t="s">
        <v>633</v>
      </c>
      <c r="R19" s="701"/>
      <c r="S19" s="662">
        <f>R19*'8.共用部空調設備費用算出シート'!$E$48</f>
        <v>0</v>
      </c>
      <c r="T19" s="469"/>
    </row>
    <row r="20" spans="1:20" s="468" customFormat="1" ht="20.25" customHeight="1" thickBot="1">
      <c r="A20" s="7"/>
      <c r="B20" s="642" t="s">
        <v>634</v>
      </c>
      <c r="C20" s="705"/>
      <c r="D20" s="663">
        <f>C20*'8.共用部空調設備費用算出シート'!$K$48</f>
        <v>0</v>
      </c>
      <c r="E20" s="469"/>
      <c r="F20" s="7"/>
      <c r="G20" s="643" t="s">
        <v>634</v>
      </c>
      <c r="H20" s="706"/>
      <c r="I20" s="662">
        <f>H20*'8.共用部空調設備費用算出シート'!$K$48</f>
        <v>0</v>
      </c>
      <c r="J20" s="469"/>
      <c r="K20" s="7"/>
      <c r="L20" s="647" t="s">
        <v>634</v>
      </c>
      <c r="M20" s="703"/>
      <c r="N20" s="662">
        <f>M20*'8.共用部空調設備費用算出シート'!$K$48</f>
        <v>0</v>
      </c>
      <c r="O20" s="469"/>
      <c r="P20" s="7"/>
      <c r="Q20" s="647" t="s">
        <v>634</v>
      </c>
      <c r="R20" s="703"/>
      <c r="S20" s="662">
        <f>R20*'8.共用部空調設備費用算出シート'!$K$48</f>
        <v>0</v>
      </c>
      <c r="T20" s="469"/>
    </row>
    <row r="21" spans="1:20" s="468" customFormat="1" ht="22.5" customHeight="1" thickTop="1">
      <c r="A21" s="7"/>
      <c r="B21" s="1850" t="s">
        <v>533</v>
      </c>
      <c r="C21" s="1850"/>
      <c r="D21" s="664">
        <f>SUM(D11:D20)</f>
        <v>0</v>
      </c>
      <c r="E21" s="469"/>
      <c r="F21" s="7"/>
      <c r="G21" s="1851" t="s">
        <v>533</v>
      </c>
      <c r="H21" s="1851"/>
      <c r="I21" s="666">
        <f>SUM(I11:I20)</f>
        <v>0</v>
      </c>
      <c r="J21" s="469"/>
      <c r="K21" s="7"/>
      <c r="L21" s="1851" t="s">
        <v>533</v>
      </c>
      <c r="M21" s="1851"/>
      <c r="N21" s="666">
        <f>SUM(N11:N20)</f>
        <v>0</v>
      </c>
      <c r="O21" s="469"/>
      <c r="P21" s="7"/>
      <c r="Q21" s="1851" t="s">
        <v>533</v>
      </c>
      <c r="R21" s="1851"/>
      <c r="S21" s="666">
        <f>SUM(S11:S20)</f>
        <v>0</v>
      </c>
      <c r="T21" s="469"/>
    </row>
    <row r="22" spans="1:20">
      <c r="A22" s="223"/>
      <c r="B22" s="223"/>
      <c r="C22" s="223"/>
      <c r="D22" s="223"/>
      <c r="E22" s="223"/>
      <c r="F22" s="223"/>
      <c r="G22" s="223"/>
      <c r="H22" s="223"/>
      <c r="I22" s="435"/>
      <c r="J22" s="223"/>
      <c r="K22" s="223"/>
      <c r="L22" s="223"/>
      <c r="M22" s="223"/>
      <c r="N22" s="223"/>
      <c r="O22" s="223"/>
      <c r="P22" s="223"/>
      <c r="Q22" s="223"/>
      <c r="R22" s="223"/>
      <c r="S22" s="223"/>
      <c r="T22" s="223"/>
    </row>
    <row r="23" spans="1:20" ht="14">
      <c r="A23" s="223"/>
      <c r="B23" s="154" t="s">
        <v>618</v>
      </c>
      <c r="C23" s="223"/>
      <c r="D23" s="223"/>
      <c r="E23" s="223"/>
      <c r="F23" s="223"/>
      <c r="G23" s="154" t="s">
        <v>618</v>
      </c>
      <c r="H23" s="223"/>
      <c r="I23" s="223"/>
      <c r="J23" s="223"/>
      <c r="K23" s="223"/>
      <c r="L23" s="154" t="s">
        <v>618</v>
      </c>
      <c r="M23" s="223"/>
      <c r="N23" s="223"/>
      <c r="O23" s="223"/>
      <c r="P23" s="223"/>
      <c r="Q23" s="154" t="s">
        <v>618</v>
      </c>
      <c r="R23" s="223"/>
      <c r="S23" s="223"/>
      <c r="T23" s="223"/>
    </row>
    <row r="24" spans="1:20" s="468" customFormat="1" ht="17.25" customHeight="1">
      <c r="A24" s="7"/>
      <c r="B24" s="465" t="s">
        <v>529</v>
      </c>
      <c r="C24" s="465" t="s">
        <v>606</v>
      </c>
      <c r="D24" s="465" t="s">
        <v>530</v>
      </c>
      <c r="E24" s="466"/>
      <c r="F24" s="7"/>
      <c r="G24" s="465" t="s">
        <v>529</v>
      </c>
      <c r="H24" s="465" t="s">
        <v>606</v>
      </c>
      <c r="I24" s="465" t="s">
        <v>530</v>
      </c>
      <c r="J24" s="466"/>
      <c r="K24" s="7"/>
      <c r="L24" s="465" t="s">
        <v>529</v>
      </c>
      <c r="M24" s="465" t="s">
        <v>606</v>
      </c>
      <c r="N24" s="465" t="s">
        <v>530</v>
      </c>
      <c r="O24" s="466"/>
      <c r="P24" s="7"/>
      <c r="Q24" s="465" t="s">
        <v>529</v>
      </c>
      <c r="R24" s="465" t="s">
        <v>606</v>
      </c>
      <c r="S24" s="465" t="s">
        <v>530</v>
      </c>
      <c r="T24" s="466"/>
    </row>
    <row r="25" spans="1:20" s="468" customFormat="1" ht="20.25" customHeight="1">
      <c r="A25" s="7"/>
      <c r="B25" s="641" t="s">
        <v>572</v>
      </c>
      <c r="C25" s="704"/>
      <c r="D25" s="662">
        <f>C25*60000</f>
        <v>0</v>
      </c>
      <c r="E25" s="471"/>
      <c r="F25" s="7"/>
      <c r="G25" s="641" t="s">
        <v>572</v>
      </c>
      <c r="H25" s="704"/>
      <c r="I25" s="662">
        <f>H25*60000</f>
        <v>0</v>
      </c>
      <c r="J25" s="471"/>
      <c r="K25" s="7"/>
      <c r="L25" s="641" t="s">
        <v>572</v>
      </c>
      <c r="M25" s="701"/>
      <c r="N25" s="662">
        <f>M25*60000</f>
        <v>0</v>
      </c>
      <c r="O25" s="471"/>
      <c r="P25" s="7"/>
      <c r="Q25" s="641" t="s">
        <v>572</v>
      </c>
      <c r="R25" s="701"/>
      <c r="S25" s="662">
        <f>R25*60000</f>
        <v>0</v>
      </c>
      <c r="T25" s="471"/>
    </row>
    <row r="26" spans="1:20" s="468" customFormat="1" ht="20.25" customHeight="1">
      <c r="A26" s="7"/>
      <c r="B26" s="641" t="s">
        <v>573</v>
      </c>
      <c r="C26" s="704"/>
      <c r="D26" s="662">
        <f>C26*90000</f>
        <v>0</v>
      </c>
      <c r="E26" s="471"/>
      <c r="F26" s="7"/>
      <c r="G26" s="641" t="s">
        <v>573</v>
      </c>
      <c r="H26" s="704"/>
      <c r="I26" s="662">
        <f>H26*90000</f>
        <v>0</v>
      </c>
      <c r="J26" s="471"/>
      <c r="K26" s="7"/>
      <c r="L26" s="641" t="s">
        <v>573</v>
      </c>
      <c r="M26" s="701"/>
      <c r="N26" s="662">
        <f>M26*90000</f>
        <v>0</v>
      </c>
      <c r="O26" s="471"/>
      <c r="P26" s="7"/>
      <c r="Q26" s="641" t="s">
        <v>573</v>
      </c>
      <c r="R26" s="701"/>
      <c r="S26" s="662">
        <f>R26*90000</f>
        <v>0</v>
      </c>
      <c r="T26" s="471"/>
    </row>
    <row r="27" spans="1:20" s="468" customFormat="1" ht="20.25" customHeight="1">
      <c r="A27" s="7"/>
      <c r="B27" s="641" t="s">
        <v>574</v>
      </c>
      <c r="C27" s="704"/>
      <c r="D27" s="662">
        <f>C27*60000</f>
        <v>0</v>
      </c>
      <c r="E27" s="471"/>
      <c r="F27" s="7"/>
      <c r="G27" s="641" t="s">
        <v>574</v>
      </c>
      <c r="H27" s="704"/>
      <c r="I27" s="662">
        <f>H27*60000</f>
        <v>0</v>
      </c>
      <c r="J27" s="471"/>
      <c r="K27" s="7"/>
      <c r="L27" s="641" t="s">
        <v>574</v>
      </c>
      <c r="M27" s="701"/>
      <c r="N27" s="662">
        <f>M27*60000</f>
        <v>0</v>
      </c>
      <c r="O27" s="471"/>
      <c r="P27" s="7"/>
      <c r="Q27" s="641" t="s">
        <v>574</v>
      </c>
      <c r="R27" s="701"/>
      <c r="S27" s="662">
        <f>R27*60000</f>
        <v>0</v>
      </c>
      <c r="T27" s="471"/>
    </row>
    <row r="28" spans="1:20" s="468" customFormat="1" ht="20.25" customHeight="1">
      <c r="A28" s="7"/>
      <c r="B28" s="641" t="s">
        <v>575</v>
      </c>
      <c r="C28" s="704"/>
      <c r="D28" s="662">
        <f>C28*210000</f>
        <v>0</v>
      </c>
      <c r="E28" s="471"/>
      <c r="F28" s="7"/>
      <c r="G28" s="641" t="s">
        <v>575</v>
      </c>
      <c r="H28" s="704"/>
      <c r="I28" s="662">
        <f>H28*210000</f>
        <v>0</v>
      </c>
      <c r="J28" s="471"/>
      <c r="K28" s="7"/>
      <c r="L28" s="641" t="s">
        <v>575</v>
      </c>
      <c r="M28" s="701"/>
      <c r="N28" s="662">
        <f>M28*210000</f>
        <v>0</v>
      </c>
      <c r="O28" s="471"/>
      <c r="P28" s="7"/>
      <c r="Q28" s="641" t="s">
        <v>575</v>
      </c>
      <c r="R28" s="701"/>
      <c r="S28" s="662">
        <f>R28*210000</f>
        <v>0</v>
      </c>
      <c r="T28" s="471"/>
    </row>
    <row r="29" spans="1:20" s="468" customFormat="1" ht="20.25" customHeight="1" thickBot="1">
      <c r="A29" s="7"/>
      <c r="B29" s="642" t="s">
        <v>576</v>
      </c>
      <c r="C29" s="705"/>
      <c r="D29" s="663">
        <f>C29*240000</f>
        <v>0</v>
      </c>
      <c r="E29" s="471"/>
      <c r="F29" s="7"/>
      <c r="G29" s="642" t="s">
        <v>576</v>
      </c>
      <c r="H29" s="705"/>
      <c r="I29" s="663">
        <f>H29*240000</f>
        <v>0</v>
      </c>
      <c r="J29" s="471"/>
      <c r="K29" s="7"/>
      <c r="L29" s="642" t="s">
        <v>576</v>
      </c>
      <c r="M29" s="702"/>
      <c r="N29" s="663">
        <f>M29*240000</f>
        <v>0</v>
      </c>
      <c r="O29" s="471"/>
      <c r="P29" s="7"/>
      <c r="Q29" s="642" t="s">
        <v>576</v>
      </c>
      <c r="R29" s="702"/>
      <c r="S29" s="663">
        <f>R29*240000</f>
        <v>0</v>
      </c>
      <c r="T29" s="471"/>
    </row>
    <row r="30" spans="1:20" s="468" customFormat="1" ht="22.5" customHeight="1" thickTop="1">
      <c r="A30" s="7"/>
      <c r="B30" s="1850" t="s">
        <v>533</v>
      </c>
      <c r="C30" s="1850"/>
      <c r="D30" s="664">
        <f>SUM(D25:D29)</f>
        <v>0</v>
      </c>
      <c r="E30" s="471"/>
      <c r="F30" s="7"/>
      <c r="G30" s="1851" t="s">
        <v>533</v>
      </c>
      <c r="H30" s="1851"/>
      <c r="I30" s="666">
        <f>SUM(I25:I29)</f>
        <v>0</v>
      </c>
      <c r="J30" s="471"/>
      <c r="K30" s="7"/>
      <c r="L30" s="1851" t="s">
        <v>533</v>
      </c>
      <c r="M30" s="1851"/>
      <c r="N30" s="666">
        <f>SUM(N25:N29)</f>
        <v>0</v>
      </c>
      <c r="O30" s="471"/>
      <c r="P30" s="7"/>
      <c r="Q30" s="1851" t="s">
        <v>533</v>
      </c>
      <c r="R30" s="1851"/>
      <c r="S30" s="666">
        <f>SUM(S25:S29)</f>
        <v>0</v>
      </c>
      <c r="T30" s="471"/>
    </row>
    <row r="31" spans="1:20">
      <c r="A31" s="223"/>
      <c r="B31" s="223"/>
      <c r="C31" s="223"/>
      <c r="D31" s="223"/>
      <c r="E31" s="446"/>
      <c r="F31" s="223"/>
      <c r="G31" s="223"/>
      <c r="H31" s="223"/>
      <c r="I31" s="223"/>
      <c r="J31" s="446"/>
      <c r="K31" s="223"/>
      <c r="L31" s="223"/>
      <c r="M31" s="223"/>
      <c r="N31" s="223"/>
      <c r="O31" s="446"/>
      <c r="P31" s="223"/>
      <c r="Q31" s="435"/>
      <c r="R31" s="435"/>
      <c r="S31" s="435"/>
      <c r="T31" s="446"/>
    </row>
    <row r="32" spans="1:20" ht="14">
      <c r="A32" s="223"/>
      <c r="B32" s="154" t="s">
        <v>619</v>
      </c>
      <c r="C32" s="223"/>
      <c r="D32" s="223"/>
      <c r="E32" s="446"/>
      <c r="F32" s="223"/>
      <c r="G32" s="154" t="s">
        <v>619</v>
      </c>
      <c r="H32" s="223"/>
      <c r="I32" s="223"/>
      <c r="J32" s="446"/>
      <c r="K32" s="223"/>
      <c r="L32" s="154" t="s">
        <v>619</v>
      </c>
      <c r="M32" s="223"/>
      <c r="N32" s="223"/>
      <c r="O32" s="446"/>
      <c r="P32" s="223"/>
      <c r="Q32" s="154" t="s">
        <v>619</v>
      </c>
      <c r="R32" s="223"/>
      <c r="S32" s="223"/>
      <c r="T32" s="446"/>
    </row>
    <row r="33" spans="1:20" s="468" customFormat="1" ht="17.25" customHeight="1">
      <c r="A33" s="7"/>
      <c r="B33" s="465" t="s">
        <v>529</v>
      </c>
      <c r="C33" s="465" t="s">
        <v>606</v>
      </c>
      <c r="D33" s="465" t="s">
        <v>530</v>
      </c>
      <c r="E33" s="466"/>
      <c r="F33" s="7"/>
      <c r="G33" s="465" t="s">
        <v>529</v>
      </c>
      <c r="H33" s="465" t="s">
        <v>606</v>
      </c>
      <c r="I33" s="465" t="s">
        <v>530</v>
      </c>
      <c r="J33" s="466"/>
      <c r="K33" s="7"/>
      <c r="L33" s="465" t="s">
        <v>529</v>
      </c>
      <c r="M33" s="465" t="s">
        <v>606</v>
      </c>
      <c r="N33" s="465" t="s">
        <v>530</v>
      </c>
      <c r="O33" s="466"/>
      <c r="P33" s="7"/>
      <c r="Q33" s="465" t="s">
        <v>529</v>
      </c>
      <c r="R33" s="465" t="s">
        <v>606</v>
      </c>
      <c r="S33" s="465" t="s">
        <v>530</v>
      </c>
      <c r="T33" s="466"/>
    </row>
    <row r="34" spans="1:20" s="468" customFormat="1" ht="48" customHeight="1">
      <c r="A34" s="7"/>
      <c r="B34" s="644" t="s">
        <v>625</v>
      </c>
      <c r="C34" s="704"/>
      <c r="D34" s="662">
        <f>C34*8000</f>
        <v>0</v>
      </c>
      <c r="E34" s="471"/>
      <c r="F34" s="7"/>
      <c r="G34" s="644" t="s">
        <v>625</v>
      </c>
      <c r="H34" s="704"/>
      <c r="I34" s="662">
        <f>H34*8000</f>
        <v>0</v>
      </c>
      <c r="J34" s="471"/>
      <c r="K34" s="7"/>
      <c r="L34" s="644" t="s">
        <v>625</v>
      </c>
      <c r="M34" s="701"/>
      <c r="N34" s="662">
        <f>M34*8000</f>
        <v>0</v>
      </c>
      <c r="O34" s="471"/>
      <c r="P34" s="7"/>
      <c r="Q34" s="644" t="s">
        <v>625</v>
      </c>
      <c r="R34" s="701"/>
      <c r="S34" s="662">
        <f>R34*8000</f>
        <v>0</v>
      </c>
      <c r="T34" s="471"/>
    </row>
    <row r="35" spans="1:20" s="468" customFormat="1" ht="48" customHeight="1" thickBot="1">
      <c r="A35" s="7"/>
      <c r="B35" s="645" t="s">
        <v>626</v>
      </c>
      <c r="C35" s="705"/>
      <c r="D35" s="663">
        <f>C35*10000</f>
        <v>0</v>
      </c>
      <c r="E35" s="471"/>
      <c r="F35" s="7"/>
      <c r="G35" s="645" t="s">
        <v>626</v>
      </c>
      <c r="H35" s="705"/>
      <c r="I35" s="663">
        <f>H35*10000</f>
        <v>0</v>
      </c>
      <c r="J35" s="471"/>
      <c r="K35" s="7"/>
      <c r="L35" s="645" t="s">
        <v>626</v>
      </c>
      <c r="M35" s="702"/>
      <c r="N35" s="663">
        <f>M35*10000</f>
        <v>0</v>
      </c>
      <c r="O35" s="471"/>
      <c r="P35" s="7"/>
      <c r="Q35" s="645" t="s">
        <v>626</v>
      </c>
      <c r="R35" s="702"/>
      <c r="S35" s="663">
        <f>R35*10000</f>
        <v>0</v>
      </c>
      <c r="T35" s="471"/>
    </row>
    <row r="36" spans="1:20" s="468" customFormat="1" ht="23.25" customHeight="1" thickTop="1">
      <c r="A36" s="7"/>
      <c r="B36" s="1850" t="s">
        <v>533</v>
      </c>
      <c r="C36" s="1850"/>
      <c r="D36" s="664">
        <f>SUM(D34:D35)</f>
        <v>0</v>
      </c>
      <c r="E36" s="471"/>
      <c r="F36" s="7"/>
      <c r="G36" s="1851" t="s">
        <v>533</v>
      </c>
      <c r="H36" s="1851"/>
      <c r="I36" s="666">
        <f>SUM(I34:I35)</f>
        <v>0</v>
      </c>
      <c r="J36" s="471"/>
      <c r="K36" s="7"/>
      <c r="L36" s="1851" t="s">
        <v>533</v>
      </c>
      <c r="M36" s="1851"/>
      <c r="N36" s="666">
        <f>SUM(N34:N35)</f>
        <v>0</v>
      </c>
      <c r="O36" s="471"/>
      <c r="P36" s="7"/>
      <c r="Q36" s="1851" t="s">
        <v>533</v>
      </c>
      <c r="R36" s="1851"/>
      <c r="S36" s="666">
        <f>SUM(S34:S35)</f>
        <v>0</v>
      </c>
      <c r="T36" s="471"/>
    </row>
    <row r="37" spans="1:20">
      <c r="A37" s="223"/>
      <c r="B37" s="223"/>
      <c r="C37" s="223"/>
      <c r="D37" s="223"/>
      <c r="E37" s="446"/>
      <c r="F37" s="223"/>
      <c r="G37" s="223"/>
      <c r="H37" s="223"/>
      <c r="I37" s="223"/>
      <c r="J37" s="446"/>
      <c r="K37" s="223"/>
      <c r="L37" s="223"/>
      <c r="M37" s="223"/>
      <c r="N37" s="223"/>
      <c r="O37" s="446"/>
      <c r="P37" s="223"/>
      <c r="Q37" s="223"/>
      <c r="R37" s="223"/>
      <c r="S37" s="223"/>
      <c r="T37" s="446"/>
    </row>
    <row r="38" spans="1:20" ht="14">
      <c r="A38" s="223"/>
      <c r="B38" s="154" t="s">
        <v>624</v>
      </c>
      <c r="C38" s="223"/>
      <c r="D38" s="223"/>
      <c r="E38" s="223"/>
      <c r="F38" s="223"/>
      <c r="G38" s="154" t="s">
        <v>624</v>
      </c>
      <c r="H38" s="223"/>
      <c r="I38" s="223"/>
      <c r="J38" s="223"/>
      <c r="K38" s="223"/>
      <c r="L38" s="154" t="s">
        <v>624</v>
      </c>
      <c r="M38" s="223"/>
      <c r="N38" s="223"/>
      <c r="O38" s="223"/>
      <c r="P38" s="223"/>
      <c r="Q38" s="154" t="s">
        <v>624</v>
      </c>
      <c r="R38" s="223"/>
      <c r="S38" s="223"/>
      <c r="T38" s="223"/>
    </row>
    <row r="39" spans="1:20" s="468" customFormat="1" ht="17.25" customHeight="1">
      <c r="B39" s="1852" t="s">
        <v>620</v>
      </c>
      <c r="C39" s="1853"/>
      <c r="D39" s="465" t="s">
        <v>530</v>
      </c>
      <c r="G39" s="1852" t="s">
        <v>620</v>
      </c>
      <c r="H39" s="1853"/>
      <c r="I39" s="465" t="s">
        <v>530</v>
      </c>
      <c r="L39" s="1852" t="s">
        <v>620</v>
      </c>
      <c r="M39" s="1853"/>
      <c r="N39" s="465" t="s">
        <v>530</v>
      </c>
      <c r="Q39" s="1852" t="s">
        <v>620</v>
      </c>
      <c r="R39" s="1853"/>
      <c r="S39" s="465" t="s">
        <v>530</v>
      </c>
    </row>
    <row r="40" spans="1:20" s="468" customFormat="1" ht="20.25" customHeight="1">
      <c r="B40" s="1854" t="s">
        <v>621</v>
      </c>
      <c r="C40" s="1854"/>
      <c r="D40" s="662">
        <f>D21</f>
        <v>0</v>
      </c>
      <c r="G40" s="1854" t="s">
        <v>621</v>
      </c>
      <c r="H40" s="1854"/>
      <c r="I40" s="662">
        <f>I21</f>
        <v>0</v>
      </c>
      <c r="L40" s="1854" t="s">
        <v>621</v>
      </c>
      <c r="M40" s="1854"/>
      <c r="N40" s="662">
        <f>N21</f>
        <v>0</v>
      </c>
      <c r="Q40" s="1854" t="s">
        <v>621</v>
      </c>
      <c r="R40" s="1854"/>
      <c r="S40" s="662">
        <f>S21</f>
        <v>0</v>
      </c>
    </row>
    <row r="41" spans="1:20" s="468" customFormat="1" ht="20.25" customHeight="1">
      <c r="B41" s="1854" t="s">
        <v>622</v>
      </c>
      <c r="C41" s="1854"/>
      <c r="D41" s="662">
        <f>D30</f>
        <v>0</v>
      </c>
      <c r="G41" s="1854" t="s">
        <v>622</v>
      </c>
      <c r="H41" s="1854"/>
      <c r="I41" s="662">
        <f>I30</f>
        <v>0</v>
      </c>
      <c r="L41" s="1854" t="s">
        <v>622</v>
      </c>
      <c r="M41" s="1854"/>
      <c r="N41" s="662">
        <f>N30</f>
        <v>0</v>
      </c>
      <c r="Q41" s="1854" t="s">
        <v>622</v>
      </c>
      <c r="R41" s="1854"/>
      <c r="S41" s="662">
        <f>S30</f>
        <v>0</v>
      </c>
    </row>
    <row r="42" spans="1:20" s="468" customFormat="1" ht="20.25" customHeight="1">
      <c r="B42" s="1854" t="s">
        <v>623</v>
      </c>
      <c r="C42" s="1854"/>
      <c r="D42" s="662">
        <f>D36</f>
        <v>0</v>
      </c>
      <c r="G42" s="1854" t="s">
        <v>623</v>
      </c>
      <c r="H42" s="1854"/>
      <c r="I42" s="662">
        <f>I36</f>
        <v>0</v>
      </c>
      <c r="L42" s="1854" t="s">
        <v>623</v>
      </c>
      <c r="M42" s="1854"/>
      <c r="N42" s="662">
        <f>N36</f>
        <v>0</v>
      </c>
      <c r="Q42" s="1854" t="s">
        <v>623</v>
      </c>
      <c r="R42" s="1854"/>
      <c r="S42" s="662">
        <f>S36</f>
        <v>0</v>
      </c>
    </row>
    <row r="43" spans="1:20" s="468" customFormat="1" ht="20.25" customHeight="1">
      <c r="B43" s="1857" t="s">
        <v>690</v>
      </c>
      <c r="C43" s="1857"/>
      <c r="D43" s="903"/>
      <c r="G43" s="1857" t="s">
        <v>690</v>
      </c>
      <c r="H43" s="1857"/>
      <c r="I43" s="903"/>
      <c r="L43" s="1857" t="s">
        <v>690</v>
      </c>
      <c r="M43" s="1857"/>
      <c r="N43" s="903"/>
      <c r="Q43" s="1857" t="s">
        <v>690</v>
      </c>
      <c r="R43" s="1857"/>
      <c r="S43" s="903"/>
    </row>
    <row r="44" spans="1:20" s="468" customFormat="1" ht="20.25" customHeight="1">
      <c r="B44" s="1857" t="s">
        <v>691</v>
      </c>
      <c r="C44" s="1857"/>
      <c r="D44" s="903"/>
      <c r="G44" s="1857" t="s">
        <v>691</v>
      </c>
      <c r="H44" s="1857"/>
      <c r="I44" s="903"/>
      <c r="L44" s="1857" t="s">
        <v>691</v>
      </c>
      <c r="M44" s="1857"/>
      <c r="N44" s="903"/>
      <c r="Q44" s="1857" t="s">
        <v>691</v>
      </c>
      <c r="R44" s="1857"/>
      <c r="S44" s="903"/>
    </row>
    <row r="45" spans="1:20" s="468" customFormat="1" ht="20.25" customHeight="1" thickBot="1">
      <c r="B45" s="1856" t="s">
        <v>635</v>
      </c>
      <c r="C45" s="1856"/>
      <c r="D45" s="665">
        <f>'9.費用明細書（共用部）'!I71</f>
        <v>0</v>
      </c>
      <c r="G45" s="1856" t="s">
        <v>636</v>
      </c>
      <c r="H45" s="1856"/>
      <c r="I45" s="665">
        <f>'9.費用明細書（共用部）'!U71</f>
        <v>0</v>
      </c>
      <c r="L45" s="1856" t="s">
        <v>636</v>
      </c>
      <c r="M45" s="1856"/>
      <c r="N45" s="665">
        <f>'9.費用明細書（共用部）'!AG71</f>
        <v>0</v>
      </c>
      <c r="Q45" s="1856" t="s">
        <v>636</v>
      </c>
      <c r="R45" s="1856"/>
      <c r="S45" s="665">
        <f>'9.費用明細書（共用部）'!AS71</f>
        <v>0</v>
      </c>
    </row>
    <row r="46" spans="1:20" s="468" customFormat="1" ht="20.25" customHeight="1" thickTop="1">
      <c r="B46" s="1855" t="s">
        <v>627</v>
      </c>
      <c r="C46" s="1855"/>
      <c r="D46" s="664">
        <f>SUM(D40:D45)</f>
        <v>0</v>
      </c>
      <c r="G46" s="1855" t="s">
        <v>627</v>
      </c>
      <c r="H46" s="1855"/>
      <c r="I46" s="664">
        <f>SUM(I40:I45)</f>
        <v>0</v>
      </c>
      <c r="L46" s="1855" t="s">
        <v>627</v>
      </c>
      <c r="M46" s="1855"/>
      <c r="N46" s="664">
        <f>SUM(N40:N45)</f>
        <v>0</v>
      </c>
      <c r="Q46" s="1855" t="s">
        <v>627</v>
      </c>
      <c r="R46" s="1855"/>
      <c r="S46" s="664">
        <f>SUM(S40:S45)</f>
        <v>0</v>
      </c>
    </row>
    <row r="47" spans="1:20" ht="5.25" customHeight="1"/>
  </sheetData>
  <sheetProtection algorithmName="SHA-512" hashValue="b3TXPvDJyiMROXZ78Xpx8xdmbC8UTC0oSO7gBnfyTrNpIdQNJfu0cgWumYxkKrvRNLgHJpf89uXBFAKMlRkC7g==" saltValue="cM+BVq9C6sRZlPVnLyaH/Q==" spinCount="100000" sheet="1" formatCells="0" formatRows="0" insertRows="0" deleteRows="0" selectLockedCells="1" autoFilter="0" pivotTables="0"/>
  <mergeCells count="48">
    <mergeCell ref="Q39:R39"/>
    <mergeCell ref="Q40:R40"/>
    <mergeCell ref="Q41:R41"/>
    <mergeCell ref="Q42:R42"/>
    <mergeCell ref="Q46:R46"/>
    <mergeCell ref="Q45:R45"/>
    <mergeCell ref="Q43:R43"/>
    <mergeCell ref="Q44:R44"/>
    <mergeCell ref="L39:M39"/>
    <mergeCell ref="L40:M40"/>
    <mergeCell ref="L41:M41"/>
    <mergeCell ref="L42:M42"/>
    <mergeCell ref="L46:M46"/>
    <mergeCell ref="L45:M45"/>
    <mergeCell ref="L43:M43"/>
    <mergeCell ref="L44:M44"/>
    <mergeCell ref="G39:H39"/>
    <mergeCell ref="G40:H40"/>
    <mergeCell ref="G41:H41"/>
    <mergeCell ref="G42:H42"/>
    <mergeCell ref="G46:H46"/>
    <mergeCell ref="G45:H45"/>
    <mergeCell ref="G43:H43"/>
    <mergeCell ref="G44:H44"/>
    <mergeCell ref="B39:C39"/>
    <mergeCell ref="B42:C42"/>
    <mergeCell ref="B41:C41"/>
    <mergeCell ref="B40:C40"/>
    <mergeCell ref="B46:C46"/>
    <mergeCell ref="B45:C45"/>
    <mergeCell ref="B43:C43"/>
    <mergeCell ref="B44:C44"/>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s>
  <phoneticPr fontId="19"/>
  <conditionalFormatting sqref="C11:C20">
    <cfRule type="containsBlanks" dxfId="91" priority="50">
      <formula>LEN(TRIM(C11))=0</formula>
    </cfRule>
  </conditionalFormatting>
  <conditionalFormatting sqref="C25:C29 C34:C35">
    <cfRule type="containsBlanks" dxfId="90" priority="48">
      <formula>LEN(TRIM(C25))=0</formula>
    </cfRule>
  </conditionalFormatting>
  <conditionalFormatting sqref="H11:H20">
    <cfRule type="containsBlanks" dxfId="89" priority="47">
      <formula>LEN(TRIM(H11))=0</formula>
    </cfRule>
  </conditionalFormatting>
  <conditionalFormatting sqref="H25:H29 H34:H35">
    <cfRule type="containsBlanks" dxfId="88" priority="46">
      <formula>LEN(TRIM(H25))=0</formula>
    </cfRule>
  </conditionalFormatting>
  <conditionalFormatting sqref="M11:M20">
    <cfRule type="containsBlanks" dxfId="87" priority="45">
      <formula>LEN(TRIM(M11))=0</formula>
    </cfRule>
  </conditionalFormatting>
  <conditionalFormatting sqref="M25:M29 M34:M35">
    <cfRule type="containsBlanks" dxfId="86" priority="44">
      <formula>LEN(TRIM(M25))=0</formula>
    </cfRule>
  </conditionalFormatting>
  <conditionalFormatting sqref="R11:R20">
    <cfRule type="containsBlanks" dxfId="85" priority="43">
      <formula>LEN(TRIM(R11))=0</formula>
    </cfRule>
  </conditionalFormatting>
  <conditionalFormatting sqref="R25:R29 R34:R35">
    <cfRule type="containsBlanks" dxfId="84" priority="42">
      <formula>LEN(TRIM(R25))=0</formula>
    </cfRule>
  </conditionalFormatting>
  <conditionalFormatting sqref="D44">
    <cfRule type="containsBlanks" dxfId="83" priority="14">
      <formula>LEN(TRIM(D44))=0</formula>
    </cfRule>
  </conditionalFormatting>
  <conditionalFormatting sqref="I44">
    <cfRule type="containsBlanks" dxfId="82" priority="13">
      <formula>LEN(TRIM(I44))=0</formula>
    </cfRule>
  </conditionalFormatting>
  <conditionalFormatting sqref="N44">
    <cfRule type="containsBlanks" dxfId="81" priority="12">
      <formula>LEN(TRIM(N44))=0</formula>
    </cfRule>
  </conditionalFormatting>
  <conditionalFormatting sqref="S44">
    <cfRule type="containsBlanks" dxfId="80" priority="11">
      <formula>LEN(TRIM(S44))=0</formula>
    </cfRule>
  </conditionalFormatting>
  <conditionalFormatting sqref="D43">
    <cfRule type="containsBlanks" dxfId="79" priority="10">
      <formula>LEN(TRIM(D43))=0</formula>
    </cfRule>
  </conditionalFormatting>
  <conditionalFormatting sqref="I43">
    <cfRule type="containsBlanks" dxfId="78" priority="9">
      <formula>LEN(TRIM(I43))=0</formula>
    </cfRule>
  </conditionalFormatting>
  <conditionalFormatting sqref="N43">
    <cfRule type="containsBlanks" dxfId="77" priority="8">
      <formula>LEN(TRIM(N43))=0</formula>
    </cfRule>
  </conditionalFormatting>
  <conditionalFormatting sqref="S43">
    <cfRule type="containsBlanks" dxfId="76" priority="7">
      <formula>LEN(TRIM(S43))=0</formula>
    </cfRule>
  </conditionalFormatting>
  <printOptions horizontalCentered="1"/>
  <pageMargins left="0.51181102362204722" right="0.11811023622047245" top="0.35433070866141736" bottom="0.35433070866141736" header="0.31496062992125984" footer="0.11811023622047245"/>
  <pageSetup paperSize="9" scale="90" orientation="portrait" r:id="rId1"/>
  <headerFooter scaleWithDoc="0">
    <oddFooter>&amp;R&amp;K00-042R5高層ZEH-M_ver.2</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24" id="{85BF6EC6-29CF-4317-81D3-4E2D77A50995}">
            <xm:f>入力シート!$F$13="単年度事業"</xm:f>
            <x14:dxf>
              <fill>
                <patternFill>
                  <bgColor theme="0" tint="-0.499984740745262"/>
                </patternFill>
              </fill>
            </x14:dxf>
          </x14:cfRule>
          <xm:sqref>F3:T37 F39:T42 F38 H38:K38 M38:P38 R38:T38 F45:T47 F43:F44 J43:K44 O43:P44 T43:T44</xm:sqref>
        </x14:conditionalFormatting>
        <x14:conditionalFormatting xmlns:xm="http://schemas.microsoft.com/office/excel/2006/main">
          <x14:cfRule type="expression" priority="23" id="{F8A21785-C8CD-414D-83B0-C6F249598567}">
            <xm:f>入力シート!$F$13="2年度事業（1年目）"</xm:f>
            <x14:dxf>
              <fill>
                <patternFill>
                  <bgColor theme="0" tint="-0.499984740745262"/>
                </patternFill>
              </fill>
            </x14:dxf>
          </x14:cfRule>
          <xm:sqref>K3:T37 K39:T42 K38 M38:P38 R38:T38 K45:T47 K43:K44 O43:P44 T43:T44</xm:sqref>
        </x14:conditionalFormatting>
        <x14:conditionalFormatting xmlns:xm="http://schemas.microsoft.com/office/excel/2006/main">
          <x14:cfRule type="expression" priority="21" id="{DC36F966-0B8D-4BED-8A52-21310DC35692}">
            <xm:f>入力シート!$F$13="3年度事業（1年目）"</xm:f>
            <x14:dxf>
              <fill>
                <patternFill>
                  <bgColor theme="0" tint="-0.499984740745262"/>
                </patternFill>
              </fill>
            </x14:dxf>
          </x14:cfRule>
          <xm:sqref>P3:T37 P39:T42 P38 R38:T38 P45:T47 P43:P44 T43:T44</xm:sqref>
        </x14:conditionalFormatting>
        <x14:conditionalFormatting xmlns:xm="http://schemas.microsoft.com/office/excel/2006/main">
          <x14:cfRule type="expression" priority="17" id="{7579E0E8-DC93-48D4-84F4-267F46B168DE}">
            <xm:f>入力シート!$F$13="単年度事業"</xm:f>
            <x14:dxf>
              <fill>
                <patternFill>
                  <bgColor theme="0" tint="-0.499984740745262"/>
                </patternFill>
              </fill>
            </x14:dxf>
          </x14:cfRule>
          <x14:cfRule type="expression" priority="20" id="{3C790195-3871-4086-A2F8-E6AA7F8BC941}">
            <xm:f>入力シート!$F$13="2年度事業（1年目）"</xm:f>
            <x14:dxf>
              <fill>
                <patternFill>
                  <bgColor theme="0" tint="-0.499984740745262"/>
                </patternFill>
              </fill>
            </x14:dxf>
          </x14:cfRule>
          <xm:sqref>L38</xm:sqref>
        </x14:conditionalFormatting>
        <x14:conditionalFormatting xmlns:xm="http://schemas.microsoft.com/office/excel/2006/main">
          <x14:cfRule type="expression" priority="15" id="{46431683-D344-4B9F-9BCA-E0FD23BF5723}">
            <xm:f>入力シート!$F$13="3年度事業（1年目）"</xm:f>
            <x14:dxf>
              <fill>
                <patternFill>
                  <bgColor theme="0" tint="-0.499984740745262"/>
                </patternFill>
              </fill>
            </x14:dxf>
          </x14:cfRule>
          <x14:cfRule type="expression" priority="16" id="{3E5E9086-0F5A-4D2B-8E32-6CCD5634FD08}">
            <xm:f>入力シート!$F$13="単年度事業"</xm:f>
            <x14:dxf>
              <fill>
                <patternFill>
                  <bgColor theme="0" tint="-0.499984740745262"/>
                </patternFill>
              </fill>
            </x14:dxf>
          </x14:cfRule>
          <x14:cfRule type="expression" priority="19" id="{BD9B7B89-2F30-4922-8D21-F3AC6C673105}">
            <xm:f>入力シート!$F$13="2年度事業（1年目）"</xm:f>
            <x14:dxf>
              <fill>
                <patternFill>
                  <bgColor theme="0" tint="-0.499984740745262"/>
                </patternFill>
              </fill>
            </x14:dxf>
          </x14:cfRule>
          <xm:sqref>Q38</xm:sqref>
        </x14:conditionalFormatting>
        <x14:conditionalFormatting xmlns:xm="http://schemas.microsoft.com/office/excel/2006/main">
          <x14:cfRule type="expression" priority="18" id="{70D39CF0-7613-4D50-9AC8-A2E7E02C4609}">
            <xm:f>入力シート!$F$13="単年度事業"</xm:f>
            <x14:dxf>
              <fill>
                <patternFill>
                  <bgColor theme="0" tint="-0.499984740745262"/>
                </patternFill>
              </fill>
            </x14:dxf>
          </x14:cfRule>
          <xm:sqref>G38</xm:sqref>
        </x14:conditionalFormatting>
        <x14:conditionalFormatting xmlns:xm="http://schemas.microsoft.com/office/excel/2006/main">
          <x14:cfRule type="expression" priority="6" id="{89C293C9-21DE-4CE2-9E24-C9D24BB511C9}">
            <xm:f>入力シート!$F$13="単年度事業"</xm:f>
            <x14:dxf>
              <fill>
                <patternFill>
                  <bgColor theme="0" tint="-0.499984740745262"/>
                </patternFill>
              </fill>
            </x14:dxf>
          </x14:cfRule>
          <xm:sqref>G43:I44</xm:sqref>
        </x14:conditionalFormatting>
        <x14:conditionalFormatting xmlns:xm="http://schemas.microsoft.com/office/excel/2006/main">
          <x14:cfRule type="expression" priority="3" id="{D0FAE524-45E6-4AC1-A7FB-AA8C90F92370}">
            <xm:f>入力シート!$F$13="2年度事業（1年目）"</xm:f>
            <x14:dxf>
              <fill>
                <patternFill>
                  <bgColor theme="0" tint="-0.499984740745262"/>
                </patternFill>
              </fill>
            </x14:dxf>
          </x14:cfRule>
          <x14:cfRule type="expression" priority="5" id="{A50BE3A7-B01A-4C72-A127-0FD2B1C72FA6}">
            <xm:f>入力シート!$F$13="単年度事業"</xm:f>
            <x14:dxf>
              <fill>
                <patternFill>
                  <bgColor theme="0" tint="-0.499984740745262"/>
                </patternFill>
              </fill>
            </x14:dxf>
          </x14:cfRule>
          <xm:sqref>L43:N44</xm:sqref>
        </x14:conditionalFormatting>
        <x14:conditionalFormatting xmlns:xm="http://schemas.microsoft.com/office/excel/2006/main">
          <x14:cfRule type="expression" priority="1" id="{DC91FC82-16F8-40BE-B23F-3DFC873A0D63}">
            <xm:f>入力シート!$F$13="3年度事業（1年目）"</xm:f>
            <x14:dxf>
              <fill>
                <patternFill>
                  <bgColor theme="0" tint="-0.499984740745262"/>
                </patternFill>
              </fill>
            </x14:dxf>
          </x14:cfRule>
          <x14:cfRule type="expression" priority="2" id="{8CD0A24D-B0C6-4BD7-9B3A-AF99EE3697AC}">
            <xm:f>入力シート!$F$13="2年度事業（1年目）"</xm:f>
            <x14:dxf>
              <fill>
                <patternFill>
                  <bgColor theme="0" tint="-0.499984740745262"/>
                </patternFill>
              </fill>
            </x14:dxf>
          </x14:cfRule>
          <x14:cfRule type="expression" priority="4" id="{C87D3814-5A73-4462-A2FF-E32DCDB5FD0E}">
            <xm:f>入力シート!$F$13="単年度事業"</xm:f>
            <x14:dxf>
              <fill>
                <patternFill>
                  <bgColor theme="0" tint="-0.499984740745262"/>
                </patternFill>
              </fill>
            </x14:dxf>
          </x14:cfRule>
          <xm:sqref>Q43:S44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Normal="100" zoomScaleSheetLayoutView="100" workbookViewId="0">
      <selection activeCell="B7" sqref="B7:B11"/>
    </sheetView>
  </sheetViews>
  <sheetFormatPr defaultColWidth="9" defaultRowHeight="13"/>
  <cols>
    <col min="1" max="1" width="8.75" style="417" customWidth="1"/>
    <col min="2" max="4" width="8.75" style="416" customWidth="1"/>
    <col min="5" max="5" width="12" style="416" customWidth="1"/>
    <col min="6" max="6" width="1.33203125" style="416" customWidth="1"/>
    <col min="7" max="7" width="8.75" style="417" customWidth="1"/>
    <col min="8" max="10" width="8.75" style="416" customWidth="1"/>
    <col min="11" max="11" width="12" style="416" customWidth="1"/>
    <col min="12" max="12" width="0.83203125" style="416" customWidth="1"/>
    <col min="13" max="13" width="9" style="416"/>
    <col min="14" max="14" width="19.08203125" style="416" hidden="1" customWidth="1"/>
    <col min="15" max="15" width="15.58203125" style="416" hidden="1" customWidth="1"/>
    <col min="16" max="16384" width="9" style="416"/>
  </cols>
  <sheetData>
    <row r="1" spans="1:15">
      <c r="A1" s="415" t="s">
        <v>672</v>
      </c>
    </row>
    <row r="2" spans="1:15" ht="19.5" customHeight="1">
      <c r="A2" s="415" t="s">
        <v>656</v>
      </c>
    </row>
    <row r="3" spans="1:15" ht="24" customHeight="1">
      <c r="A3" s="452" t="s">
        <v>994</v>
      </c>
      <c r="B3" s="453"/>
      <c r="C3" s="453"/>
      <c r="D3" s="453"/>
      <c r="E3" s="453"/>
      <c r="F3" s="453"/>
      <c r="G3" s="454"/>
      <c r="H3" s="453"/>
      <c r="I3" s="453"/>
      <c r="J3" s="453"/>
      <c r="K3" s="453"/>
    </row>
    <row r="4" spans="1:15" ht="5.25" customHeight="1" thickBot="1">
      <c r="A4" s="454"/>
      <c r="B4" s="1884"/>
      <c r="C4" s="1884"/>
      <c r="D4" s="1884"/>
      <c r="E4" s="1884"/>
      <c r="F4" s="1884"/>
      <c r="G4" s="1884"/>
      <c r="H4" s="1884"/>
      <c r="I4" s="1884"/>
      <c r="J4" s="1884"/>
      <c r="K4" s="1884"/>
    </row>
    <row r="5" spans="1:15" ht="18.75" customHeight="1" thickBot="1">
      <c r="A5" s="1872" t="s">
        <v>608</v>
      </c>
      <c r="B5" s="1858" t="s">
        <v>819</v>
      </c>
      <c r="C5" s="1859"/>
      <c r="D5" s="1860" t="s">
        <v>536</v>
      </c>
      <c r="E5" s="1862" t="s">
        <v>476</v>
      </c>
      <c r="F5" s="455"/>
      <c r="G5" s="1872" t="s">
        <v>608</v>
      </c>
      <c r="H5" s="1858" t="s">
        <v>819</v>
      </c>
      <c r="I5" s="1859"/>
      <c r="J5" s="1860" t="s">
        <v>536</v>
      </c>
      <c r="K5" s="1862" t="s">
        <v>476</v>
      </c>
      <c r="L5" s="418"/>
      <c r="N5" s="416" t="s">
        <v>558</v>
      </c>
    </row>
    <row r="6" spans="1:15" ht="18.75" customHeight="1" thickBot="1">
      <c r="A6" s="1873"/>
      <c r="B6" s="456" t="s">
        <v>559</v>
      </c>
      <c r="C6" s="457" t="s">
        <v>560</v>
      </c>
      <c r="D6" s="1861"/>
      <c r="E6" s="1863"/>
      <c r="F6" s="455"/>
      <c r="G6" s="1873"/>
      <c r="H6" s="456" t="s">
        <v>559</v>
      </c>
      <c r="I6" s="457" t="s">
        <v>560</v>
      </c>
      <c r="J6" s="1861"/>
      <c r="K6" s="1863"/>
      <c r="L6" s="419"/>
      <c r="N6" s="1880" t="s">
        <v>561</v>
      </c>
      <c r="O6" s="1881"/>
    </row>
    <row r="7" spans="1:15" ht="26.5" customHeight="1" thickTop="1">
      <c r="A7" s="1864" t="s">
        <v>562</v>
      </c>
      <c r="B7" s="1876"/>
      <c r="C7" s="707"/>
      <c r="D7" s="710"/>
      <c r="E7" s="458"/>
      <c r="F7" s="459"/>
      <c r="G7" s="1864" t="s">
        <v>563</v>
      </c>
      <c r="H7" s="1876"/>
      <c r="I7" s="707"/>
      <c r="J7" s="710"/>
      <c r="K7" s="458"/>
      <c r="L7" s="419"/>
      <c r="N7" s="1882" t="s">
        <v>559</v>
      </c>
      <c r="O7" s="420">
        <v>25000</v>
      </c>
    </row>
    <row r="8" spans="1:15" ht="26.5" customHeight="1">
      <c r="A8" s="1865"/>
      <c r="B8" s="1877"/>
      <c r="C8" s="708"/>
      <c r="D8" s="711"/>
      <c r="E8" s="460"/>
      <c r="F8" s="459"/>
      <c r="G8" s="1865"/>
      <c r="H8" s="1877"/>
      <c r="I8" s="708"/>
      <c r="J8" s="711"/>
      <c r="K8" s="460"/>
      <c r="L8" s="419"/>
      <c r="N8" s="1883"/>
      <c r="O8" s="421">
        <v>100000</v>
      </c>
    </row>
    <row r="9" spans="1:15" ht="26.5" customHeight="1">
      <c r="A9" s="1865"/>
      <c r="B9" s="1877"/>
      <c r="C9" s="708"/>
      <c r="D9" s="711"/>
      <c r="E9" s="460"/>
      <c r="F9" s="459"/>
      <c r="G9" s="1865"/>
      <c r="H9" s="1877"/>
      <c r="I9" s="708"/>
      <c r="J9" s="711"/>
      <c r="K9" s="460"/>
      <c r="L9" s="419"/>
      <c r="N9" s="422" t="s">
        <v>560</v>
      </c>
      <c r="O9" s="423">
        <v>180000</v>
      </c>
    </row>
    <row r="10" spans="1:15" ht="26.5" customHeight="1" thickBot="1">
      <c r="A10" s="1865"/>
      <c r="B10" s="1877"/>
      <c r="C10" s="708"/>
      <c r="D10" s="711"/>
      <c r="E10" s="460"/>
      <c r="F10" s="459"/>
      <c r="G10" s="1865"/>
      <c r="H10" s="1877"/>
      <c r="I10" s="708"/>
      <c r="J10" s="711"/>
      <c r="K10" s="460"/>
      <c r="L10" s="419"/>
      <c r="N10" s="424" t="s">
        <v>564</v>
      </c>
      <c r="O10" s="425">
        <v>100000</v>
      </c>
    </row>
    <row r="11" spans="1:15" ht="26.5" customHeight="1">
      <c r="A11" s="1865"/>
      <c r="B11" s="1878"/>
      <c r="C11" s="709"/>
      <c r="D11" s="712"/>
      <c r="E11" s="461"/>
      <c r="F11" s="462"/>
      <c r="G11" s="1865"/>
      <c r="H11" s="1878"/>
      <c r="I11" s="709"/>
      <c r="J11" s="712"/>
      <c r="K11" s="461"/>
      <c r="L11" s="419"/>
    </row>
    <row r="12" spans="1:15" ht="26.25" customHeight="1" thickBot="1">
      <c r="A12" s="1866"/>
      <c r="B12" s="1870" t="s">
        <v>655</v>
      </c>
      <c r="C12" s="1871"/>
      <c r="D12" s="713"/>
      <c r="E12" s="667">
        <f>(B7*$O$7+IF(B7=0,0,$O$8)+SUM(D7:D11)*$O$9+D12*$O$10)</f>
        <v>0</v>
      </c>
      <c r="F12" s="459"/>
      <c r="G12" s="1866"/>
      <c r="H12" s="1870" t="s">
        <v>655</v>
      </c>
      <c r="I12" s="1871"/>
      <c r="J12" s="713"/>
      <c r="K12" s="667">
        <f>(H7*$O$7+IF(H7=0,0,$O$8)+SUM(J7:J11)*$O$9+J12*$O$10)</f>
        <v>0</v>
      </c>
      <c r="L12" s="419"/>
    </row>
    <row r="13" spans="1:15" s="449" customFormat="1" ht="8.25" customHeight="1" thickBot="1">
      <c r="A13" s="464"/>
      <c r="B13" s="463"/>
      <c r="C13" s="463"/>
      <c r="D13" s="463"/>
      <c r="E13" s="463"/>
      <c r="F13" s="463"/>
      <c r="G13" s="463"/>
      <c r="H13" s="463"/>
      <c r="I13" s="463"/>
      <c r="J13" s="463"/>
      <c r="K13" s="463"/>
      <c r="L13" s="447"/>
    </row>
    <row r="14" spans="1:15" ht="18.75" customHeight="1">
      <c r="A14" s="1872" t="s">
        <v>608</v>
      </c>
      <c r="B14" s="1858" t="s">
        <v>819</v>
      </c>
      <c r="C14" s="1859"/>
      <c r="D14" s="1860" t="s">
        <v>536</v>
      </c>
      <c r="E14" s="1862" t="s">
        <v>476</v>
      </c>
      <c r="F14" s="455"/>
      <c r="G14" s="1872" t="s">
        <v>608</v>
      </c>
      <c r="H14" s="1858" t="s">
        <v>819</v>
      </c>
      <c r="I14" s="1859"/>
      <c r="J14" s="1860" t="s">
        <v>536</v>
      </c>
      <c r="K14" s="1862" t="s">
        <v>476</v>
      </c>
      <c r="L14" s="419"/>
      <c r="N14" s="448"/>
      <c r="O14" s="448"/>
    </row>
    <row r="15" spans="1:15" ht="18.75" customHeight="1" thickBot="1">
      <c r="A15" s="1873"/>
      <c r="B15" s="456" t="s">
        <v>559</v>
      </c>
      <c r="C15" s="457" t="s">
        <v>560</v>
      </c>
      <c r="D15" s="1861"/>
      <c r="E15" s="1863"/>
      <c r="F15" s="455"/>
      <c r="G15" s="1873"/>
      <c r="H15" s="456" t="s">
        <v>559</v>
      </c>
      <c r="I15" s="457" t="s">
        <v>560</v>
      </c>
      <c r="J15" s="1861"/>
      <c r="K15" s="1863"/>
      <c r="L15" s="419"/>
      <c r="N15" s="1879"/>
      <c r="O15" s="1879"/>
    </row>
    <row r="16" spans="1:15" ht="26.5" customHeight="1" thickTop="1">
      <c r="A16" s="1864" t="s">
        <v>565</v>
      </c>
      <c r="B16" s="1876"/>
      <c r="C16" s="707"/>
      <c r="D16" s="710"/>
      <c r="E16" s="458"/>
      <c r="F16" s="459"/>
      <c r="G16" s="1864" t="s">
        <v>566</v>
      </c>
      <c r="H16" s="1876"/>
      <c r="I16" s="707"/>
      <c r="J16" s="710"/>
      <c r="K16" s="458"/>
      <c r="L16" s="419"/>
      <c r="N16" s="537"/>
      <c r="O16" s="538"/>
    </row>
    <row r="17" spans="1:15" ht="26.5" customHeight="1">
      <c r="A17" s="1865"/>
      <c r="B17" s="1877"/>
      <c r="C17" s="708"/>
      <c r="D17" s="711"/>
      <c r="E17" s="460"/>
      <c r="F17" s="459"/>
      <c r="G17" s="1865"/>
      <c r="H17" s="1877"/>
      <c r="I17" s="708"/>
      <c r="J17" s="711"/>
      <c r="K17" s="460"/>
      <c r="L17" s="419"/>
      <c r="N17" s="537"/>
      <c r="O17" s="538"/>
    </row>
    <row r="18" spans="1:15" ht="26.5" customHeight="1">
      <c r="A18" s="1865"/>
      <c r="B18" s="1877"/>
      <c r="C18" s="708"/>
      <c r="D18" s="711"/>
      <c r="E18" s="460"/>
      <c r="F18" s="459"/>
      <c r="G18" s="1865"/>
      <c r="H18" s="1877"/>
      <c r="I18" s="708"/>
      <c r="J18" s="711"/>
      <c r="K18" s="460"/>
      <c r="L18" s="419"/>
      <c r="N18" s="537"/>
      <c r="O18" s="538"/>
    </row>
    <row r="19" spans="1:15" ht="26.5" customHeight="1">
      <c r="A19" s="1865"/>
      <c r="B19" s="1877"/>
      <c r="C19" s="708"/>
      <c r="D19" s="711"/>
      <c r="E19" s="460"/>
      <c r="F19" s="459"/>
      <c r="G19" s="1865"/>
      <c r="H19" s="1877"/>
      <c r="I19" s="708"/>
      <c r="J19" s="711"/>
      <c r="K19" s="460"/>
      <c r="L19" s="419"/>
      <c r="N19" s="537"/>
      <c r="O19" s="538"/>
    </row>
    <row r="20" spans="1:15" ht="26.5" customHeight="1">
      <c r="A20" s="1865"/>
      <c r="B20" s="1878"/>
      <c r="C20" s="709"/>
      <c r="D20" s="712"/>
      <c r="E20" s="461"/>
      <c r="F20" s="462"/>
      <c r="G20" s="1865"/>
      <c r="H20" s="1878"/>
      <c r="I20" s="709"/>
      <c r="J20" s="712"/>
      <c r="K20" s="461"/>
      <c r="L20" s="419"/>
      <c r="N20" s="448"/>
      <c r="O20" s="538"/>
    </row>
    <row r="21" spans="1:15" ht="26.5" customHeight="1" thickBot="1">
      <c r="A21" s="1866"/>
      <c r="B21" s="1870" t="s">
        <v>655</v>
      </c>
      <c r="C21" s="1871"/>
      <c r="D21" s="713"/>
      <c r="E21" s="667">
        <f>(B16*$O$7+IF(B16=0,0,$O$8)+SUM(D16:D20)*$O$9+D21*$O$10)</f>
        <v>0</v>
      </c>
      <c r="F21" s="459"/>
      <c r="G21" s="1866"/>
      <c r="H21" s="1870" t="s">
        <v>655</v>
      </c>
      <c r="I21" s="1871"/>
      <c r="J21" s="713"/>
      <c r="K21" s="667">
        <f>(H16*$O$7+IF(H16=0,0,$O$8)+SUM(J16:J20)*$O$9+J21*$O$10)</f>
        <v>0</v>
      </c>
      <c r="L21" s="419"/>
      <c r="N21" s="448"/>
      <c r="O21" s="538"/>
    </row>
    <row r="22" spans="1:15" s="449" customFormat="1" ht="8.25" customHeight="1" thickBot="1">
      <c r="A22" s="464"/>
      <c r="B22" s="463"/>
      <c r="C22" s="463"/>
      <c r="D22" s="463"/>
      <c r="E22" s="463"/>
      <c r="F22" s="463"/>
      <c r="G22" s="463"/>
      <c r="H22" s="463"/>
      <c r="I22" s="463"/>
      <c r="J22" s="463"/>
      <c r="K22" s="463"/>
      <c r="L22" s="447"/>
    </row>
    <row r="23" spans="1:15" ht="18.75" customHeight="1">
      <c r="A23" s="1872" t="s">
        <v>608</v>
      </c>
      <c r="B23" s="1858" t="s">
        <v>819</v>
      </c>
      <c r="C23" s="1859"/>
      <c r="D23" s="1860" t="s">
        <v>536</v>
      </c>
      <c r="E23" s="1862" t="s">
        <v>476</v>
      </c>
      <c r="F23" s="455"/>
      <c r="G23" s="1872" t="s">
        <v>608</v>
      </c>
      <c r="H23" s="1858" t="s">
        <v>819</v>
      </c>
      <c r="I23" s="1859"/>
      <c r="J23" s="1860" t="s">
        <v>536</v>
      </c>
      <c r="K23" s="1862" t="s">
        <v>476</v>
      </c>
      <c r="L23" s="419"/>
      <c r="N23" s="448"/>
      <c r="O23" s="538"/>
    </row>
    <row r="24" spans="1:15" ht="18.75" customHeight="1" thickBot="1">
      <c r="A24" s="1873"/>
      <c r="B24" s="456" t="s">
        <v>559</v>
      </c>
      <c r="C24" s="457" t="s">
        <v>560</v>
      </c>
      <c r="D24" s="1861"/>
      <c r="E24" s="1863"/>
      <c r="F24" s="455"/>
      <c r="G24" s="1873"/>
      <c r="H24" s="456" t="s">
        <v>559</v>
      </c>
      <c r="I24" s="457" t="s">
        <v>560</v>
      </c>
      <c r="J24" s="1861"/>
      <c r="K24" s="1863"/>
      <c r="L24" s="419"/>
      <c r="N24" s="539"/>
      <c r="O24" s="538"/>
    </row>
    <row r="25" spans="1:15" ht="26.5" customHeight="1" thickTop="1">
      <c r="A25" s="1864" t="s">
        <v>567</v>
      </c>
      <c r="B25" s="1876"/>
      <c r="C25" s="707"/>
      <c r="D25" s="710"/>
      <c r="E25" s="458"/>
      <c r="F25" s="459"/>
      <c r="G25" s="1864" t="s">
        <v>568</v>
      </c>
      <c r="H25" s="1876"/>
      <c r="I25" s="707"/>
      <c r="J25" s="710"/>
      <c r="K25" s="458"/>
      <c r="L25" s="419"/>
      <c r="N25" s="448"/>
      <c r="O25" s="448"/>
    </row>
    <row r="26" spans="1:15" ht="26.5" customHeight="1">
      <c r="A26" s="1865"/>
      <c r="B26" s="1877"/>
      <c r="C26" s="708"/>
      <c r="D26" s="711"/>
      <c r="E26" s="460"/>
      <c r="F26" s="459"/>
      <c r="G26" s="1865"/>
      <c r="H26" s="1877"/>
      <c r="I26" s="708"/>
      <c r="J26" s="711"/>
      <c r="K26" s="460"/>
      <c r="L26" s="419"/>
    </row>
    <row r="27" spans="1:15" ht="26.5" customHeight="1">
      <c r="A27" s="1865"/>
      <c r="B27" s="1877"/>
      <c r="C27" s="708"/>
      <c r="D27" s="711"/>
      <c r="E27" s="460"/>
      <c r="F27" s="459"/>
      <c r="G27" s="1865"/>
      <c r="H27" s="1877"/>
      <c r="I27" s="708"/>
      <c r="J27" s="711"/>
      <c r="K27" s="460"/>
      <c r="L27" s="419"/>
    </row>
    <row r="28" spans="1:15" ht="26.5" customHeight="1">
      <c r="A28" s="1865"/>
      <c r="B28" s="1877"/>
      <c r="C28" s="708"/>
      <c r="D28" s="711"/>
      <c r="E28" s="460"/>
      <c r="F28" s="459"/>
      <c r="G28" s="1865"/>
      <c r="H28" s="1877"/>
      <c r="I28" s="708"/>
      <c r="J28" s="711"/>
      <c r="K28" s="460"/>
      <c r="L28" s="419"/>
    </row>
    <row r="29" spans="1:15" ht="26.5" customHeight="1">
      <c r="A29" s="1865"/>
      <c r="B29" s="1878"/>
      <c r="C29" s="709"/>
      <c r="D29" s="712"/>
      <c r="E29" s="461"/>
      <c r="F29" s="462"/>
      <c r="G29" s="1865"/>
      <c r="H29" s="1878"/>
      <c r="I29" s="709"/>
      <c r="J29" s="712"/>
      <c r="K29" s="461"/>
      <c r="L29" s="419"/>
    </row>
    <row r="30" spans="1:15" ht="26.5" customHeight="1" thickBot="1">
      <c r="A30" s="1866"/>
      <c r="B30" s="1870" t="s">
        <v>655</v>
      </c>
      <c r="C30" s="1871"/>
      <c r="D30" s="713"/>
      <c r="E30" s="667">
        <f>(B25*$O$7+IF(B25=0,0,$O$8)+SUM(D25:D29)*$O$9+D30*$O$10)</f>
        <v>0</v>
      </c>
      <c r="F30" s="459"/>
      <c r="G30" s="1866"/>
      <c r="H30" s="1870" t="s">
        <v>655</v>
      </c>
      <c r="I30" s="1871"/>
      <c r="J30" s="713"/>
      <c r="K30" s="667">
        <f>(H25*$O$7+IF(H25=0,0,$O$8)+SUM(J25:J29)*$O$9+J30*$O$10)</f>
        <v>0</v>
      </c>
      <c r="L30" s="419"/>
    </row>
    <row r="31" spans="1:15" s="449" customFormat="1" ht="8.25" customHeight="1" thickBot="1">
      <c r="A31" s="464"/>
      <c r="B31" s="463"/>
      <c r="C31" s="463"/>
      <c r="D31" s="463"/>
      <c r="E31" s="463"/>
      <c r="F31" s="463"/>
      <c r="G31" s="463"/>
      <c r="H31" s="463"/>
      <c r="I31" s="463"/>
      <c r="J31" s="463"/>
      <c r="K31" s="464"/>
      <c r="L31" s="447"/>
    </row>
    <row r="32" spans="1:15" ht="18.75" customHeight="1">
      <c r="A32" s="1872" t="s">
        <v>608</v>
      </c>
      <c r="B32" s="1858" t="s">
        <v>819</v>
      </c>
      <c r="C32" s="1859"/>
      <c r="D32" s="1860" t="s">
        <v>536</v>
      </c>
      <c r="E32" s="1874" t="s">
        <v>476</v>
      </c>
      <c r="F32" s="455"/>
      <c r="G32" s="1872" t="s">
        <v>608</v>
      </c>
      <c r="H32" s="1858" t="s">
        <v>819</v>
      </c>
      <c r="I32" s="1859"/>
      <c r="J32" s="1860" t="s">
        <v>536</v>
      </c>
      <c r="K32" s="1862" t="s">
        <v>476</v>
      </c>
      <c r="L32" s="419"/>
    </row>
    <row r="33" spans="1:13" ht="18.75" customHeight="1" thickBot="1">
      <c r="A33" s="1873"/>
      <c r="B33" s="456" t="s">
        <v>559</v>
      </c>
      <c r="C33" s="457" t="s">
        <v>560</v>
      </c>
      <c r="D33" s="1861"/>
      <c r="E33" s="1875"/>
      <c r="F33" s="455"/>
      <c r="G33" s="1873"/>
      <c r="H33" s="456" t="s">
        <v>559</v>
      </c>
      <c r="I33" s="457" t="s">
        <v>560</v>
      </c>
      <c r="J33" s="1861"/>
      <c r="K33" s="1863"/>
      <c r="L33" s="419"/>
    </row>
    <row r="34" spans="1:13" ht="26.5" customHeight="1" thickTop="1">
      <c r="A34" s="1864" t="s">
        <v>569</v>
      </c>
      <c r="B34" s="1876"/>
      <c r="C34" s="707"/>
      <c r="D34" s="710"/>
      <c r="E34" s="458"/>
      <c r="F34" s="459"/>
      <c r="G34" s="1867" t="s">
        <v>570</v>
      </c>
      <c r="H34" s="1876"/>
      <c r="I34" s="707"/>
      <c r="J34" s="710"/>
      <c r="K34" s="458"/>
      <c r="L34" s="419"/>
    </row>
    <row r="35" spans="1:13" ht="26.5" customHeight="1">
      <c r="A35" s="1865"/>
      <c r="B35" s="1877"/>
      <c r="C35" s="708"/>
      <c r="D35" s="711"/>
      <c r="E35" s="460"/>
      <c r="F35" s="459"/>
      <c r="G35" s="1868"/>
      <c r="H35" s="1877"/>
      <c r="I35" s="708"/>
      <c r="J35" s="711"/>
      <c r="K35" s="460"/>
      <c r="L35" s="419"/>
      <c r="M35" s="448"/>
    </row>
    <row r="36" spans="1:13" ht="26.5" customHeight="1">
      <c r="A36" s="1865"/>
      <c r="B36" s="1877"/>
      <c r="C36" s="708"/>
      <c r="D36" s="711"/>
      <c r="E36" s="460"/>
      <c r="F36" s="459"/>
      <c r="G36" s="1868"/>
      <c r="H36" s="1877"/>
      <c r="I36" s="708"/>
      <c r="J36" s="711"/>
      <c r="K36" s="460"/>
      <c r="L36" s="419"/>
    </row>
    <row r="37" spans="1:13" ht="26.5" customHeight="1">
      <c r="A37" s="1865"/>
      <c r="B37" s="1877"/>
      <c r="C37" s="708"/>
      <c r="D37" s="711"/>
      <c r="E37" s="460"/>
      <c r="F37" s="459"/>
      <c r="G37" s="1868"/>
      <c r="H37" s="1877"/>
      <c r="I37" s="708"/>
      <c r="J37" s="711"/>
      <c r="K37" s="460"/>
    </row>
    <row r="38" spans="1:13" ht="26.5" customHeight="1">
      <c r="A38" s="1865"/>
      <c r="B38" s="1878"/>
      <c r="C38" s="709"/>
      <c r="D38" s="712"/>
      <c r="E38" s="461"/>
      <c r="F38" s="462"/>
      <c r="G38" s="1868"/>
      <c r="H38" s="1878"/>
      <c r="I38" s="709"/>
      <c r="J38" s="712"/>
      <c r="K38" s="461"/>
    </row>
    <row r="39" spans="1:13" ht="26.5" customHeight="1" thickBot="1">
      <c r="A39" s="1866"/>
      <c r="B39" s="1870" t="s">
        <v>655</v>
      </c>
      <c r="C39" s="1871"/>
      <c r="D39" s="713"/>
      <c r="E39" s="667">
        <f>(B34*$O$7+IF(B34=0,0,$O$8)+SUM(D34:D38)*$O$9+D39*$O$10)</f>
        <v>0</v>
      </c>
      <c r="F39" s="459"/>
      <c r="G39" s="1869"/>
      <c r="H39" s="1870" t="s">
        <v>655</v>
      </c>
      <c r="I39" s="1871"/>
      <c r="J39" s="713"/>
      <c r="K39" s="667">
        <f>(H34*$O$7+IF(H34=0,0,$O$8)+SUM(J34:J38)*$O$9+J39*$O$10)</f>
        <v>0</v>
      </c>
    </row>
    <row r="40" spans="1:13" ht="6" customHeight="1" thickBot="1">
      <c r="A40" s="535"/>
      <c r="F40" s="448"/>
    </row>
    <row r="41" spans="1:13" ht="18.75" customHeight="1">
      <c r="A41" s="1872" t="s">
        <v>608</v>
      </c>
      <c r="B41" s="1858" t="s">
        <v>819</v>
      </c>
      <c r="C41" s="1859"/>
      <c r="D41" s="1860" t="s">
        <v>536</v>
      </c>
      <c r="E41" s="1874" t="s">
        <v>476</v>
      </c>
      <c r="F41" s="455"/>
      <c r="G41" s="1872" t="s">
        <v>608</v>
      </c>
      <c r="H41" s="1858" t="s">
        <v>819</v>
      </c>
      <c r="I41" s="1859"/>
      <c r="J41" s="1860" t="s">
        <v>536</v>
      </c>
      <c r="K41" s="1862" t="s">
        <v>476</v>
      </c>
    </row>
    <row r="42" spans="1:13" ht="18.75" customHeight="1" thickBot="1">
      <c r="A42" s="1873"/>
      <c r="B42" s="456" t="s">
        <v>559</v>
      </c>
      <c r="C42" s="457" t="s">
        <v>560</v>
      </c>
      <c r="D42" s="1861"/>
      <c r="E42" s="1875"/>
      <c r="F42" s="455"/>
      <c r="G42" s="1873"/>
      <c r="H42" s="456" t="s">
        <v>559</v>
      </c>
      <c r="I42" s="457" t="s">
        <v>560</v>
      </c>
      <c r="J42" s="1861"/>
      <c r="K42" s="1863"/>
    </row>
    <row r="43" spans="1:13" ht="26.25" customHeight="1" thickTop="1">
      <c r="A43" s="1864" t="s">
        <v>631</v>
      </c>
      <c r="B43" s="1876"/>
      <c r="C43" s="707"/>
      <c r="D43" s="710"/>
      <c r="E43" s="458"/>
      <c r="F43" s="459"/>
      <c r="G43" s="1867" t="s">
        <v>632</v>
      </c>
      <c r="H43" s="1876"/>
      <c r="I43" s="707"/>
      <c r="J43" s="710"/>
      <c r="K43" s="458"/>
    </row>
    <row r="44" spans="1:13" ht="26.25" customHeight="1">
      <c r="A44" s="1865"/>
      <c r="B44" s="1877"/>
      <c r="C44" s="708"/>
      <c r="D44" s="711"/>
      <c r="E44" s="460"/>
      <c r="F44" s="459"/>
      <c r="G44" s="1868"/>
      <c r="H44" s="1877"/>
      <c r="I44" s="708"/>
      <c r="J44" s="711"/>
      <c r="K44" s="460"/>
    </row>
    <row r="45" spans="1:13" ht="26.25" customHeight="1">
      <c r="A45" s="1865"/>
      <c r="B45" s="1877"/>
      <c r="C45" s="708"/>
      <c r="D45" s="711"/>
      <c r="E45" s="460"/>
      <c r="F45" s="459"/>
      <c r="G45" s="1868"/>
      <c r="H45" s="1877"/>
      <c r="I45" s="708"/>
      <c r="J45" s="711"/>
      <c r="K45" s="460"/>
    </row>
    <row r="46" spans="1:13" ht="26.25" customHeight="1">
      <c r="A46" s="1865"/>
      <c r="B46" s="1877"/>
      <c r="C46" s="708"/>
      <c r="D46" s="711"/>
      <c r="E46" s="460"/>
      <c r="F46" s="459"/>
      <c r="G46" s="1868"/>
      <c r="H46" s="1877"/>
      <c r="I46" s="708"/>
      <c r="J46" s="711"/>
      <c r="K46" s="460"/>
    </row>
    <row r="47" spans="1:13" ht="26.25" customHeight="1">
      <c r="A47" s="1865"/>
      <c r="B47" s="1878"/>
      <c r="C47" s="709"/>
      <c r="D47" s="712"/>
      <c r="E47" s="461"/>
      <c r="F47" s="462"/>
      <c r="G47" s="1868"/>
      <c r="H47" s="1878"/>
      <c r="I47" s="709"/>
      <c r="J47" s="712"/>
      <c r="K47" s="461"/>
    </row>
    <row r="48" spans="1:13" ht="26.25" customHeight="1" thickBot="1">
      <c r="A48" s="1866"/>
      <c r="B48" s="1870" t="s">
        <v>655</v>
      </c>
      <c r="C48" s="1871"/>
      <c r="D48" s="713"/>
      <c r="E48" s="667">
        <f>(B43*$O$7+IF(B43=0,0,$O$8)+SUM(D43:D47)*$O$9+D48*$O$10)</f>
        <v>0</v>
      </c>
      <c r="F48" s="459"/>
      <c r="G48" s="1869"/>
      <c r="H48" s="1870" t="s">
        <v>655</v>
      </c>
      <c r="I48" s="1871"/>
      <c r="J48" s="713"/>
      <c r="K48" s="667">
        <f>(H43*$O$7+IF(H43=0,0,$O$8)+SUM(J43:J47)*$O$9+J48*$O$10)</f>
        <v>0</v>
      </c>
    </row>
    <row r="49" spans="1:1">
      <c r="A49" s="536"/>
    </row>
  </sheetData>
  <sheetProtection algorithmName="SHA-512" hashValue="u1b6MrT7zZCAAS2/KVK3bApmYRNNzqYRBLrH36CWJRAKV2Q1KpbRCqUiYSma5M6RPFAJMyD3E4kgTqNpW69Zvg==" saltValue="Yd9weASKPKapDtz/mKNmdw==" spinCount="100000" sheet="1" formatCells="0" formatRows="0" insertRows="0" deleteRows="0" selectLockedCells="1" autoFilter="0" pivotTables="0"/>
  <mergeCells count="74">
    <mergeCell ref="B4:K4"/>
    <mergeCell ref="A5:A6"/>
    <mergeCell ref="B5:C5"/>
    <mergeCell ref="D5:D6"/>
    <mergeCell ref="E5:E6"/>
    <mergeCell ref="G5:G6"/>
    <mergeCell ref="H5:I5"/>
    <mergeCell ref="J5:J6"/>
    <mergeCell ref="K5:K6"/>
    <mergeCell ref="N6:O6"/>
    <mergeCell ref="A7:A12"/>
    <mergeCell ref="G7:G12"/>
    <mergeCell ref="N7:N8"/>
    <mergeCell ref="B12:C12"/>
    <mergeCell ref="H12:I12"/>
    <mergeCell ref="B7:B11"/>
    <mergeCell ref="H7:H11"/>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s>
  <phoneticPr fontId="19"/>
  <conditionalFormatting sqref="B7 C8:D11 D12">
    <cfRule type="containsBlanks" dxfId="60" priority="27">
      <formula>LEN(TRIM(B7))=0</formula>
    </cfRule>
  </conditionalFormatting>
  <conditionalFormatting sqref="C7:D7">
    <cfRule type="containsBlanks" dxfId="59" priority="28">
      <formula>LEN(TRIM(C7))=0</formula>
    </cfRule>
  </conditionalFormatting>
  <conditionalFormatting sqref="H7 I8:J11 J12">
    <cfRule type="containsBlanks" dxfId="58" priority="3">
      <formula>LEN(TRIM(H7))=0</formula>
    </cfRule>
  </conditionalFormatting>
  <conditionalFormatting sqref="I7:J7">
    <cfRule type="containsBlanks" dxfId="57" priority="4">
      <formula>LEN(TRIM(I7))=0</formula>
    </cfRule>
  </conditionalFormatting>
  <conditionalFormatting sqref="H43 I44:J47 J48 B43 C44:D47 D48 H34 I35:J38 J39 B34 C35:D38 D39 H25 I26:J29 J30 B25 C26:D29 D30 H16 I17:J20 J21 B16 C17:D20 D21">
    <cfRule type="containsBlanks" dxfId="56" priority="1">
      <formula>LEN(TRIM(B16))=0</formula>
    </cfRule>
  </conditionalFormatting>
  <conditionalFormatting sqref="I43:J43 C43:D43 I34:J34 C34:D34 I25:J25 C25:D25 I16:J16 C16:D16">
    <cfRule type="containsBlanks" dxfId="55" priority="2">
      <formula>LEN(TRIM(C16))=0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4" orientation="portrait" r:id="rId1"/>
  <headerFooter scaleWithDoc="0">
    <oddFooter>&amp;R&amp;K00-042R5高層ZEH-M_ver.2</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70" zoomScaleNormal="100" zoomScaleSheetLayoutView="70" workbookViewId="0">
      <selection activeCell="B16" sqref="B16"/>
    </sheetView>
  </sheetViews>
  <sheetFormatPr defaultColWidth="9" defaultRowHeight="23.5"/>
  <cols>
    <col min="1" max="1" width="2.58203125" style="97" customWidth="1"/>
    <col min="2" max="2" width="30.58203125" style="51" customWidth="1"/>
    <col min="3" max="3" width="20.58203125" style="51" customWidth="1"/>
    <col min="4" max="4" width="6.58203125" style="51" customWidth="1"/>
    <col min="5" max="5" width="10.58203125" style="52" customWidth="1"/>
    <col min="6" max="6" width="5.58203125" style="51" customWidth="1"/>
    <col min="7" max="7" width="13.58203125" style="51" customWidth="1"/>
    <col min="8" max="8" width="5.58203125" style="51" customWidth="1"/>
    <col min="9" max="9" width="13.58203125" style="51" customWidth="1"/>
    <col min="10" max="10" width="5.58203125" style="51" customWidth="1"/>
    <col min="11" max="11" width="13.58203125" style="51" customWidth="1"/>
    <col min="12" max="12" width="20.58203125" style="51" customWidth="1"/>
    <col min="13" max="13" width="1.58203125" style="59" customWidth="1"/>
    <col min="14" max="14" width="30.58203125" style="51" customWidth="1"/>
    <col min="15" max="15" width="20.58203125" style="51" customWidth="1"/>
    <col min="16" max="16" width="6.58203125" style="51" customWidth="1"/>
    <col min="17" max="17" width="10.58203125" style="52" customWidth="1"/>
    <col min="18" max="18" width="5.58203125" style="51" customWidth="1"/>
    <col min="19" max="19" width="13.58203125" style="51" customWidth="1"/>
    <col min="20" max="20" width="5.58203125" style="51" customWidth="1"/>
    <col min="21" max="21" width="13.58203125" style="51" customWidth="1"/>
    <col min="22" max="22" width="5.58203125" style="51" customWidth="1"/>
    <col min="23" max="23" width="13.58203125" style="51" customWidth="1"/>
    <col min="24" max="24" width="20.58203125" style="51" customWidth="1"/>
    <col min="25" max="25" width="1.58203125" style="59" customWidth="1"/>
    <col min="26" max="26" width="30.58203125" style="51" customWidth="1"/>
    <col min="27" max="27" width="20.58203125" style="51" customWidth="1"/>
    <col min="28" max="28" width="6.58203125" style="51" customWidth="1"/>
    <col min="29" max="29" width="10.58203125" style="52" customWidth="1"/>
    <col min="30" max="30" width="5.58203125" style="51" customWidth="1"/>
    <col min="31" max="31" width="13.58203125" style="51" customWidth="1"/>
    <col min="32" max="32" width="5.58203125" style="51" customWidth="1"/>
    <col min="33" max="33" width="13.58203125" style="51" customWidth="1"/>
    <col min="34" max="34" width="5.58203125" style="51" customWidth="1"/>
    <col min="35" max="35" width="13.58203125" style="51" customWidth="1"/>
    <col min="36" max="36" width="20.58203125" style="51" customWidth="1"/>
    <col min="37" max="37" width="1.58203125" style="59" customWidth="1"/>
    <col min="38" max="38" width="30.58203125" style="51" customWidth="1"/>
    <col min="39" max="39" width="20.58203125" style="51" customWidth="1"/>
    <col min="40" max="40" width="6.58203125" style="51" customWidth="1"/>
    <col min="41" max="41" width="10.58203125" style="52" customWidth="1"/>
    <col min="42" max="42" width="5.58203125" style="51" customWidth="1"/>
    <col min="43" max="43" width="13.58203125" style="51" customWidth="1"/>
    <col min="44" max="44" width="5.58203125" style="51" customWidth="1"/>
    <col min="45" max="45" width="13.58203125" style="51" customWidth="1"/>
    <col min="46" max="46" width="5.58203125" style="51" customWidth="1"/>
    <col min="47" max="47" width="13.58203125" style="51" customWidth="1"/>
    <col min="48" max="48" width="20.58203125" style="51" customWidth="1"/>
    <col min="49" max="54" width="9" style="61"/>
    <col min="55" max="55" width="9" style="61" customWidth="1"/>
    <col min="56" max="16384" width="9" style="61"/>
  </cols>
  <sheetData>
    <row r="1" spans="1:48" ht="19">
      <c r="A1" s="273" t="s">
        <v>650</v>
      </c>
    </row>
    <row r="2" spans="1:48" s="279" customFormat="1" ht="19">
      <c r="A2" s="273" t="s">
        <v>444</v>
      </c>
      <c r="B2" s="273"/>
      <c r="C2" s="278"/>
      <c r="D2" s="274"/>
      <c r="E2" s="275"/>
      <c r="F2" s="274"/>
      <c r="G2" s="274"/>
      <c r="H2" s="274"/>
      <c r="I2" s="274"/>
      <c r="J2" s="276"/>
      <c r="K2" s="276"/>
      <c r="L2" s="276"/>
      <c r="M2" s="294"/>
      <c r="N2" s="278"/>
      <c r="O2" s="278"/>
      <c r="P2" s="274"/>
      <c r="Q2" s="275"/>
      <c r="R2" s="274"/>
      <c r="S2" s="274"/>
      <c r="T2" s="274"/>
      <c r="U2" s="274"/>
      <c r="V2" s="276"/>
      <c r="W2" s="276"/>
      <c r="X2" s="276"/>
      <c r="Y2" s="294"/>
      <c r="Z2" s="278"/>
      <c r="AA2" s="278"/>
      <c r="AB2" s="274"/>
      <c r="AC2" s="275"/>
      <c r="AD2" s="274"/>
      <c r="AE2" s="274"/>
      <c r="AF2" s="274"/>
      <c r="AG2" s="274"/>
      <c r="AH2" s="276"/>
      <c r="AI2" s="276"/>
      <c r="AJ2" s="276"/>
      <c r="AK2" s="294"/>
      <c r="AL2" s="278"/>
      <c r="AM2" s="278"/>
      <c r="AN2" s="274"/>
      <c r="AO2" s="275"/>
      <c r="AP2" s="274"/>
      <c r="AQ2" s="274"/>
      <c r="AR2" s="274"/>
      <c r="AS2" s="274"/>
      <c r="AT2" s="276"/>
      <c r="AU2" s="276"/>
      <c r="AV2" s="276"/>
    </row>
    <row r="3" spans="1:48" s="287" customFormat="1" ht="19">
      <c r="A3" s="280" t="s">
        <v>920</v>
      </c>
      <c r="B3" s="280"/>
      <c r="C3" s="281"/>
      <c r="D3" s="281"/>
      <c r="E3" s="282"/>
      <c r="F3" s="283"/>
      <c r="G3" s="283"/>
      <c r="H3" s="284"/>
      <c r="I3" s="285"/>
      <c r="J3" s="285"/>
      <c r="K3" s="286"/>
      <c r="L3" s="285"/>
      <c r="M3" s="294"/>
      <c r="N3" s="281"/>
      <c r="O3" s="281"/>
      <c r="P3" s="281"/>
      <c r="Q3" s="282"/>
      <c r="R3" s="283"/>
      <c r="S3" s="283"/>
      <c r="T3" s="284"/>
      <c r="U3" s="285"/>
      <c r="V3" s="285"/>
      <c r="W3" s="286"/>
      <c r="X3" s="285"/>
      <c r="Y3" s="294"/>
      <c r="Z3" s="281"/>
      <c r="AA3" s="281"/>
      <c r="AB3" s="281"/>
      <c r="AC3" s="282"/>
      <c r="AD3" s="283"/>
      <c r="AE3" s="283"/>
      <c r="AF3" s="284"/>
      <c r="AG3" s="285"/>
      <c r="AH3" s="285"/>
      <c r="AI3" s="286"/>
      <c r="AJ3" s="285"/>
      <c r="AK3" s="294"/>
      <c r="AL3" s="281"/>
      <c r="AM3" s="281"/>
      <c r="AN3" s="281"/>
      <c r="AO3" s="282"/>
      <c r="AP3" s="283"/>
      <c r="AQ3" s="283"/>
      <c r="AR3" s="284"/>
      <c r="AS3" s="285"/>
      <c r="AT3" s="285"/>
      <c r="AU3" s="286"/>
      <c r="AV3" s="285"/>
    </row>
    <row r="4" spans="1:48" s="293" customFormat="1" ht="19">
      <c r="A4" s="280" t="s">
        <v>445</v>
      </c>
      <c r="B4" s="280"/>
      <c r="C4" s="288"/>
      <c r="D4" s="288"/>
      <c r="E4" s="288"/>
      <c r="F4" s="289"/>
      <c r="G4" s="289"/>
      <c r="H4" s="290"/>
      <c r="I4" s="291"/>
      <c r="J4" s="291"/>
      <c r="K4" s="292"/>
      <c r="L4" s="291"/>
      <c r="M4" s="294"/>
      <c r="N4" s="288"/>
      <c r="O4" s="288"/>
      <c r="P4" s="288"/>
      <c r="Q4" s="288"/>
      <c r="R4" s="289"/>
      <c r="S4" s="289"/>
      <c r="T4" s="290"/>
      <c r="U4" s="291"/>
      <c r="V4" s="291"/>
      <c r="W4" s="292"/>
      <c r="X4" s="291"/>
      <c r="Y4" s="294"/>
      <c r="Z4" s="288"/>
      <c r="AA4" s="288"/>
      <c r="AB4" s="288"/>
      <c r="AC4" s="288"/>
      <c r="AD4" s="289"/>
      <c r="AE4" s="289"/>
      <c r="AF4" s="290"/>
      <c r="AG4" s="291"/>
      <c r="AH4" s="291"/>
      <c r="AI4" s="292"/>
      <c r="AJ4" s="291"/>
      <c r="AK4" s="294"/>
      <c r="AL4" s="288"/>
      <c r="AM4" s="288"/>
      <c r="AN4" s="288"/>
      <c r="AO4" s="288"/>
      <c r="AP4" s="289"/>
      <c r="AQ4" s="289"/>
      <c r="AR4" s="290"/>
      <c r="AS4" s="291"/>
      <c r="AT4" s="291"/>
      <c r="AU4" s="292"/>
      <c r="AV4" s="291"/>
    </row>
    <row r="5" spans="1:48" s="293" customFormat="1" ht="19">
      <c r="A5" s="280" t="s">
        <v>446</v>
      </c>
      <c r="B5" s="280"/>
      <c r="C5" s="288"/>
      <c r="D5" s="288"/>
      <c r="E5" s="288"/>
      <c r="F5" s="289"/>
      <c r="G5" s="289"/>
      <c r="H5" s="290"/>
      <c r="I5" s="291"/>
      <c r="J5" s="291"/>
      <c r="K5" s="292"/>
      <c r="L5" s="291"/>
      <c r="M5" s="277"/>
      <c r="N5" s="288"/>
      <c r="O5" s="288"/>
      <c r="P5" s="288"/>
      <c r="Q5" s="288"/>
      <c r="R5" s="289"/>
      <c r="S5" s="289"/>
      <c r="T5" s="290"/>
      <c r="U5" s="291"/>
      <c r="V5" s="291"/>
      <c r="W5" s="292"/>
      <c r="X5" s="291"/>
      <c r="Y5" s="277"/>
      <c r="Z5" s="288"/>
      <c r="AA5" s="288"/>
      <c r="AB5" s="288"/>
      <c r="AC5" s="288"/>
      <c r="AD5" s="289"/>
      <c r="AE5" s="289"/>
      <c r="AF5" s="290"/>
      <c r="AG5" s="291"/>
      <c r="AH5" s="291"/>
      <c r="AI5" s="292"/>
      <c r="AJ5" s="291"/>
      <c r="AK5" s="277"/>
      <c r="AL5" s="288"/>
      <c r="AM5" s="288"/>
      <c r="AN5" s="288"/>
      <c r="AO5" s="288"/>
      <c r="AP5" s="289"/>
      <c r="AQ5" s="289"/>
      <c r="AR5" s="290"/>
      <c r="AS5" s="291"/>
      <c r="AT5" s="291"/>
      <c r="AU5" s="292"/>
      <c r="AV5" s="291"/>
    </row>
    <row r="6" spans="1:48" s="109" customFormat="1" ht="16">
      <c r="B6" s="110"/>
      <c r="C6" s="111"/>
      <c r="D6" s="111"/>
      <c r="E6" s="111"/>
      <c r="F6" s="112"/>
      <c r="G6" s="112"/>
      <c r="H6" s="113"/>
      <c r="I6" s="114"/>
      <c r="J6" s="114"/>
      <c r="K6" s="115"/>
      <c r="L6" s="114"/>
      <c r="M6" s="1"/>
      <c r="N6" s="111"/>
      <c r="O6" s="111"/>
      <c r="P6" s="111"/>
      <c r="Q6" s="111"/>
      <c r="R6" s="112"/>
      <c r="S6" s="112"/>
      <c r="T6" s="113"/>
      <c r="U6" s="114"/>
      <c r="V6" s="114"/>
      <c r="W6" s="115"/>
      <c r="X6" s="114"/>
      <c r="Y6" s="1"/>
      <c r="Z6" s="111"/>
      <c r="AA6" s="111"/>
      <c r="AB6" s="111"/>
      <c r="AC6" s="111"/>
      <c r="AD6" s="112"/>
      <c r="AE6" s="112"/>
      <c r="AF6" s="113"/>
      <c r="AG6" s="114"/>
      <c r="AH6" s="114"/>
      <c r="AI6" s="115"/>
      <c r="AJ6" s="114"/>
      <c r="AK6" s="1"/>
      <c r="AL6" s="111"/>
      <c r="AM6" s="111"/>
      <c r="AN6" s="111"/>
      <c r="AO6" s="111"/>
      <c r="AP6" s="112"/>
      <c r="AQ6" s="112"/>
      <c r="AR6" s="113"/>
      <c r="AS6" s="114"/>
      <c r="AT6" s="114"/>
      <c r="AU6" s="115"/>
      <c r="AV6" s="114"/>
    </row>
    <row r="7" spans="1:48">
      <c r="B7" s="1886" t="s">
        <v>995</v>
      </c>
      <c r="C7" s="1886"/>
      <c r="D7" s="1886"/>
      <c r="E7" s="1886"/>
      <c r="F7" s="1886"/>
      <c r="G7" s="1886"/>
      <c r="H7" s="1886"/>
      <c r="I7" s="1886"/>
      <c r="J7" s="1886"/>
      <c r="K7" s="1886"/>
      <c r="L7" s="1886"/>
      <c r="N7" s="1886" t="s">
        <v>996</v>
      </c>
      <c r="O7" s="1886"/>
      <c r="P7" s="1886"/>
      <c r="Q7" s="1886"/>
      <c r="R7" s="1886"/>
      <c r="S7" s="1886"/>
      <c r="T7" s="1886"/>
      <c r="U7" s="1886"/>
      <c r="V7" s="1886"/>
      <c r="W7" s="1886"/>
      <c r="X7" s="1886"/>
      <c r="Z7" s="1886" t="s">
        <v>997</v>
      </c>
      <c r="AA7" s="1886"/>
      <c r="AB7" s="1886"/>
      <c r="AC7" s="1886"/>
      <c r="AD7" s="1886"/>
      <c r="AE7" s="1886"/>
      <c r="AF7" s="1886"/>
      <c r="AG7" s="1886"/>
      <c r="AH7" s="1886"/>
      <c r="AI7" s="1886"/>
      <c r="AJ7" s="1886"/>
      <c r="AL7" s="1886" t="s">
        <v>998</v>
      </c>
      <c r="AM7" s="1886"/>
      <c r="AN7" s="1886"/>
      <c r="AO7" s="1886"/>
      <c r="AP7" s="1886"/>
      <c r="AQ7" s="1886"/>
      <c r="AR7" s="1886"/>
      <c r="AS7" s="1886"/>
      <c r="AT7" s="1886"/>
      <c r="AU7" s="1886"/>
      <c r="AV7" s="1886"/>
    </row>
    <row r="8" spans="1:48" ht="16.5">
      <c r="A8" s="99"/>
      <c r="B8" s="300"/>
      <c r="C8" s="300"/>
      <c r="D8" s="300"/>
      <c r="E8" s="301"/>
      <c r="F8" s="300"/>
      <c r="G8" s="300"/>
      <c r="H8" s="300"/>
      <c r="I8" s="300"/>
      <c r="J8" s="300"/>
      <c r="K8" s="300"/>
      <c r="L8" s="300"/>
      <c r="M8" s="63"/>
      <c r="N8" s="300"/>
      <c r="O8" s="300"/>
      <c r="P8" s="300"/>
      <c r="Q8" s="301"/>
      <c r="R8" s="300"/>
      <c r="S8" s="300"/>
      <c r="T8" s="300"/>
      <c r="U8" s="300"/>
      <c r="V8" s="300"/>
      <c r="W8" s="300"/>
      <c r="X8" s="300"/>
      <c r="Y8" s="63"/>
      <c r="Z8" s="300"/>
      <c r="AA8" s="300"/>
      <c r="AB8" s="300"/>
      <c r="AC8" s="301"/>
      <c r="AD8" s="300"/>
      <c r="AE8" s="300"/>
      <c r="AF8" s="300"/>
      <c r="AG8" s="300"/>
      <c r="AH8" s="300"/>
      <c r="AI8" s="300"/>
      <c r="AJ8" s="300"/>
      <c r="AK8" s="63"/>
      <c r="AL8" s="300"/>
      <c r="AM8" s="300"/>
      <c r="AN8" s="300"/>
      <c r="AO8" s="301"/>
      <c r="AP8" s="300"/>
      <c r="AQ8" s="300"/>
      <c r="AR8" s="300"/>
      <c r="AS8" s="300"/>
      <c r="AT8" s="300"/>
      <c r="AU8" s="300"/>
      <c r="AV8" s="300"/>
    </row>
    <row r="9" spans="1:48">
      <c r="B9" s="1885" t="s">
        <v>692</v>
      </c>
      <c r="C9" s="1885"/>
      <c r="D9" s="1885"/>
      <c r="E9" s="1885"/>
      <c r="F9" s="1885"/>
      <c r="G9" s="1885"/>
      <c r="H9" s="1885"/>
      <c r="I9" s="1885"/>
      <c r="J9" s="1885"/>
      <c r="K9" s="1885"/>
      <c r="L9" s="302"/>
      <c r="M9" s="63"/>
      <c r="N9" s="1885" t="s">
        <v>692</v>
      </c>
      <c r="O9" s="1885"/>
      <c r="P9" s="1885"/>
      <c r="Q9" s="1885"/>
      <c r="R9" s="1885"/>
      <c r="S9" s="1885"/>
      <c r="T9" s="1885"/>
      <c r="U9" s="1885"/>
      <c r="V9" s="1885"/>
      <c r="W9" s="1885"/>
      <c r="X9" s="302"/>
      <c r="Y9" s="63"/>
      <c r="Z9" s="1885" t="s">
        <v>692</v>
      </c>
      <c r="AA9" s="1885"/>
      <c r="AB9" s="1885"/>
      <c r="AC9" s="1885"/>
      <c r="AD9" s="1885"/>
      <c r="AE9" s="1885"/>
      <c r="AF9" s="1885"/>
      <c r="AG9" s="1885"/>
      <c r="AH9" s="1885"/>
      <c r="AI9" s="1885"/>
      <c r="AJ9" s="302"/>
      <c r="AK9" s="63"/>
      <c r="AL9" s="1885" t="s">
        <v>692</v>
      </c>
      <c r="AM9" s="1885"/>
      <c r="AN9" s="1885"/>
      <c r="AO9" s="1885"/>
      <c r="AP9" s="1885"/>
      <c r="AQ9" s="1885"/>
      <c r="AR9" s="1885"/>
      <c r="AS9" s="1885"/>
      <c r="AT9" s="1885"/>
      <c r="AU9" s="1885"/>
      <c r="AV9" s="302"/>
    </row>
    <row r="10" spans="1:48">
      <c r="B10" s="1885"/>
      <c r="C10" s="1885"/>
      <c r="D10" s="1885"/>
      <c r="E10" s="1885"/>
      <c r="F10" s="1885"/>
      <c r="G10" s="1885"/>
      <c r="H10" s="1885"/>
      <c r="I10" s="1885"/>
      <c r="J10" s="1885"/>
      <c r="K10" s="1885"/>
      <c r="L10" s="302"/>
      <c r="M10" s="63"/>
      <c r="N10" s="1885"/>
      <c r="O10" s="1885"/>
      <c r="P10" s="1885"/>
      <c r="Q10" s="1885"/>
      <c r="R10" s="1885"/>
      <c r="S10" s="1885"/>
      <c r="T10" s="1885"/>
      <c r="U10" s="1885"/>
      <c r="V10" s="1885"/>
      <c r="W10" s="1885"/>
      <c r="X10" s="302"/>
      <c r="Y10" s="63"/>
      <c r="Z10" s="1885"/>
      <c r="AA10" s="1885"/>
      <c r="AB10" s="1885"/>
      <c r="AC10" s="1885"/>
      <c r="AD10" s="1885"/>
      <c r="AE10" s="1885"/>
      <c r="AF10" s="1885"/>
      <c r="AG10" s="1885"/>
      <c r="AH10" s="1885"/>
      <c r="AI10" s="1885"/>
      <c r="AJ10" s="302"/>
      <c r="AK10" s="63"/>
      <c r="AL10" s="1885"/>
      <c r="AM10" s="1885"/>
      <c r="AN10" s="1885"/>
      <c r="AO10" s="1885"/>
      <c r="AP10" s="1885"/>
      <c r="AQ10" s="1885"/>
      <c r="AR10" s="1885"/>
      <c r="AS10" s="1885"/>
      <c r="AT10" s="1885"/>
      <c r="AU10" s="1885"/>
      <c r="AV10" s="302"/>
    </row>
    <row r="11" spans="1:48" ht="16.5">
      <c r="A11" s="99"/>
      <c r="M11" s="63"/>
      <c r="N11" s="57"/>
      <c r="P11" s="57"/>
      <c r="Q11" s="58"/>
      <c r="R11" s="57"/>
      <c r="S11" s="57"/>
      <c r="T11" s="57"/>
      <c r="U11" s="57"/>
      <c r="V11" s="57"/>
      <c r="W11" s="57"/>
      <c r="X11" s="57"/>
      <c r="Y11" s="63"/>
      <c r="Z11" s="57"/>
      <c r="AB11" s="57"/>
      <c r="AC11" s="58"/>
      <c r="AD11" s="57"/>
      <c r="AE11" s="57"/>
      <c r="AF11" s="57"/>
      <c r="AG11" s="57"/>
      <c r="AH11" s="57"/>
      <c r="AI11" s="57"/>
      <c r="AJ11" s="57"/>
      <c r="AK11" s="63"/>
      <c r="AL11" s="57"/>
      <c r="AN11" s="57"/>
      <c r="AO11" s="58"/>
      <c r="AP11" s="57"/>
      <c r="AQ11" s="57"/>
      <c r="AR11" s="57"/>
      <c r="AS11" s="57"/>
      <c r="AT11" s="57"/>
      <c r="AU11" s="57"/>
      <c r="AV11" s="57"/>
    </row>
    <row r="12" spans="1:48" ht="24" thickBot="1">
      <c r="B12" s="1887" t="s">
        <v>315</v>
      </c>
      <c r="C12" s="1888"/>
      <c r="D12" s="1888"/>
      <c r="E12" s="1888"/>
      <c r="F12" s="1888"/>
      <c r="G12" s="1888"/>
      <c r="H12" s="1888"/>
      <c r="I12" s="1888"/>
      <c r="J12" s="1888"/>
      <c r="K12" s="1888"/>
      <c r="L12" s="1889"/>
      <c r="N12" s="1887" t="s">
        <v>312</v>
      </c>
      <c r="O12" s="1888"/>
      <c r="P12" s="1888"/>
      <c r="Q12" s="1888"/>
      <c r="R12" s="1888"/>
      <c r="S12" s="1888"/>
      <c r="T12" s="1888"/>
      <c r="U12" s="1888"/>
      <c r="V12" s="1888"/>
      <c r="W12" s="1888"/>
      <c r="X12" s="1889"/>
      <c r="Z12" s="1887" t="s">
        <v>313</v>
      </c>
      <c r="AA12" s="1888"/>
      <c r="AB12" s="1888"/>
      <c r="AC12" s="1888"/>
      <c r="AD12" s="1888"/>
      <c r="AE12" s="1888"/>
      <c r="AF12" s="1888"/>
      <c r="AG12" s="1888"/>
      <c r="AH12" s="1888"/>
      <c r="AI12" s="1888"/>
      <c r="AJ12" s="1889"/>
      <c r="AL12" s="1887" t="s">
        <v>314</v>
      </c>
      <c r="AM12" s="1888"/>
      <c r="AN12" s="1888"/>
      <c r="AO12" s="1888"/>
      <c r="AP12" s="1888"/>
      <c r="AQ12" s="1888"/>
      <c r="AR12" s="1888"/>
      <c r="AS12" s="1888"/>
      <c r="AT12" s="1888"/>
      <c r="AU12" s="1888"/>
      <c r="AV12" s="1889"/>
    </row>
    <row r="13" spans="1:48" s="60" customFormat="1" ht="16.5">
      <c r="A13" s="98"/>
      <c r="B13" s="1908" t="s">
        <v>297</v>
      </c>
      <c r="C13" s="1914" t="s">
        <v>339</v>
      </c>
      <c r="D13" s="1911" t="s">
        <v>298</v>
      </c>
      <c r="E13" s="1895" t="s">
        <v>918</v>
      </c>
      <c r="F13" s="1896"/>
      <c r="G13" s="1896"/>
      <c r="H13" s="1896"/>
      <c r="I13" s="1896"/>
      <c r="J13" s="1896"/>
      <c r="K13" s="1897"/>
      <c r="L13" s="1892" t="s">
        <v>300</v>
      </c>
      <c r="M13" s="59"/>
      <c r="N13" s="1908" t="s">
        <v>297</v>
      </c>
      <c r="O13" s="1914" t="s">
        <v>339</v>
      </c>
      <c r="P13" s="1911" t="s">
        <v>298</v>
      </c>
      <c r="Q13" s="1895" t="s">
        <v>299</v>
      </c>
      <c r="R13" s="1896"/>
      <c r="S13" s="1896"/>
      <c r="T13" s="1896"/>
      <c r="U13" s="1896"/>
      <c r="V13" s="1896"/>
      <c r="W13" s="1897"/>
      <c r="X13" s="1892" t="s">
        <v>300</v>
      </c>
      <c r="Y13" s="59"/>
      <c r="Z13" s="1908" t="s">
        <v>297</v>
      </c>
      <c r="AA13" s="1914" t="s">
        <v>339</v>
      </c>
      <c r="AB13" s="1911" t="s">
        <v>298</v>
      </c>
      <c r="AC13" s="1895" t="s">
        <v>299</v>
      </c>
      <c r="AD13" s="1896"/>
      <c r="AE13" s="1896"/>
      <c r="AF13" s="1896"/>
      <c r="AG13" s="1896"/>
      <c r="AH13" s="1896"/>
      <c r="AI13" s="1897"/>
      <c r="AJ13" s="1892" t="s">
        <v>300</v>
      </c>
      <c r="AK13" s="59"/>
      <c r="AL13" s="1908" t="s">
        <v>297</v>
      </c>
      <c r="AM13" s="1914" t="s">
        <v>339</v>
      </c>
      <c r="AN13" s="1911" t="s">
        <v>298</v>
      </c>
      <c r="AO13" s="1895" t="s">
        <v>299</v>
      </c>
      <c r="AP13" s="1896"/>
      <c r="AQ13" s="1896"/>
      <c r="AR13" s="1896"/>
      <c r="AS13" s="1896"/>
      <c r="AT13" s="1896"/>
      <c r="AU13" s="1897"/>
      <c r="AV13" s="1892" t="s">
        <v>300</v>
      </c>
    </row>
    <row r="14" spans="1:48" s="60" customFormat="1" ht="16.5">
      <c r="A14" s="98"/>
      <c r="B14" s="1909"/>
      <c r="C14" s="1915"/>
      <c r="D14" s="1912"/>
      <c r="E14" s="1898" t="s">
        <v>301</v>
      </c>
      <c r="F14" s="1904" t="s">
        <v>302</v>
      </c>
      <c r="G14" s="1905"/>
      <c r="H14" s="1902" t="s">
        <v>303</v>
      </c>
      <c r="I14" s="1903"/>
      <c r="J14" s="1890" t="s">
        <v>304</v>
      </c>
      <c r="K14" s="1891"/>
      <c r="L14" s="1893"/>
      <c r="M14" s="59"/>
      <c r="N14" s="1909"/>
      <c r="O14" s="1915"/>
      <c r="P14" s="1912"/>
      <c r="Q14" s="1898" t="s">
        <v>301</v>
      </c>
      <c r="R14" s="1904" t="s">
        <v>302</v>
      </c>
      <c r="S14" s="1905"/>
      <c r="T14" s="1902" t="s">
        <v>303</v>
      </c>
      <c r="U14" s="1903"/>
      <c r="V14" s="1890" t="s">
        <v>304</v>
      </c>
      <c r="W14" s="1891"/>
      <c r="X14" s="1893"/>
      <c r="Y14" s="59"/>
      <c r="Z14" s="1909"/>
      <c r="AA14" s="1915"/>
      <c r="AB14" s="1912"/>
      <c r="AC14" s="1898" t="s">
        <v>301</v>
      </c>
      <c r="AD14" s="1904" t="s">
        <v>302</v>
      </c>
      <c r="AE14" s="1905"/>
      <c r="AF14" s="1902" t="s">
        <v>303</v>
      </c>
      <c r="AG14" s="1903"/>
      <c r="AH14" s="1890" t="s">
        <v>304</v>
      </c>
      <c r="AI14" s="1891"/>
      <c r="AJ14" s="1893"/>
      <c r="AK14" s="59"/>
      <c r="AL14" s="1909"/>
      <c r="AM14" s="1915"/>
      <c r="AN14" s="1912"/>
      <c r="AO14" s="1898" t="s">
        <v>301</v>
      </c>
      <c r="AP14" s="1904" t="s">
        <v>302</v>
      </c>
      <c r="AQ14" s="1905"/>
      <c r="AR14" s="1902" t="s">
        <v>303</v>
      </c>
      <c r="AS14" s="1903"/>
      <c r="AT14" s="1890" t="s">
        <v>304</v>
      </c>
      <c r="AU14" s="1891"/>
      <c r="AV14" s="1893"/>
    </row>
    <row r="15" spans="1:48" s="60" customFormat="1" ht="17" thickBot="1">
      <c r="A15" s="98"/>
      <c r="B15" s="1910"/>
      <c r="C15" s="1916"/>
      <c r="D15" s="1913"/>
      <c r="E15" s="1899"/>
      <c r="F15" s="56" t="s">
        <v>305</v>
      </c>
      <c r="G15" s="56" t="s">
        <v>306</v>
      </c>
      <c r="H15" s="55" t="s">
        <v>305</v>
      </c>
      <c r="I15" s="55" t="s">
        <v>306</v>
      </c>
      <c r="J15" s="38" t="s">
        <v>305</v>
      </c>
      <c r="K15" s="38" t="s">
        <v>306</v>
      </c>
      <c r="L15" s="1894"/>
      <c r="M15" s="59"/>
      <c r="N15" s="1910"/>
      <c r="O15" s="1916"/>
      <c r="P15" s="1913"/>
      <c r="Q15" s="1899"/>
      <c r="R15" s="56" t="s">
        <v>305</v>
      </c>
      <c r="S15" s="56" t="s">
        <v>306</v>
      </c>
      <c r="T15" s="55" t="s">
        <v>305</v>
      </c>
      <c r="U15" s="55" t="s">
        <v>306</v>
      </c>
      <c r="V15" s="38" t="s">
        <v>305</v>
      </c>
      <c r="W15" s="38" t="s">
        <v>306</v>
      </c>
      <c r="X15" s="1894"/>
      <c r="Y15" s="59"/>
      <c r="Z15" s="1910"/>
      <c r="AA15" s="1916"/>
      <c r="AB15" s="1913"/>
      <c r="AC15" s="1899"/>
      <c r="AD15" s="56" t="s">
        <v>305</v>
      </c>
      <c r="AE15" s="56" t="s">
        <v>306</v>
      </c>
      <c r="AF15" s="55" t="s">
        <v>305</v>
      </c>
      <c r="AG15" s="55" t="s">
        <v>306</v>
      </c>
      <c r="AH15" s="38" t="s">
        <v>305</v>
      </c>
      <c r="AI15" s="38" t="s">
        <v>306</v>
      </c>
      <c r="AJ15" s="1894"/>
      <c r="AK15" s="59"/>
      <c r="AL15" s="1910"/>
      <c r="AM15" s="1916"/>
      <c r="AN15" s="1913"/>
      <c r="AO15" s="1899"/>
      <c r="AP15" s="56" t="s">
        <v>305</v>
      </c>
      <c r="AQ15" s="56" t="s">
        <v>306</v>
      </c>
      <c r="AR15" s="55" t="s">
        <v>305</v>
      </c>
      <c r="AS15" s="55" t="s">
        <v>306</v>
      </c>
      <c r="AT15" s="38" t="s">
        <v>305</v>
      </c>
      <c r="AU15" s="38" t="s">
        <v>306</v>
      </c>
      <c r="AV15" s="1894"/>
    </row>
    <row r="16" spans="1:48" s="60" customFormat="1">
      <c r="A16" s="96"/>
      <c r="B16" s="116"/>
      <c r="C16" s="117"/>
      <c r="D16" s="118"/>
      <c r="E16" s="714"/>
      <c r="F16" s="715"/>
      <c r="G16" s="716">
        <f>INT(E16*F16)</f>
        <v>0</v>
      </c>
      <c r="H16" s="717"/>
      <c r="I16" s="718">
        <f t="shared" ref="I16:I25" si="0">INT(E16*H16)</f>
        <v>0</v>
      </c>
      <c r="J16" s="719">
        <f>F16-H16</f>
        <v>0</v>
      </c>
      <c r="K16" s="719">
        <f>G16-I16</f>
        <v>0</v>
      </c>
      <c r="L16" s="123"/>
      <c r="M16" s="59"/>
      <c r="N16" s="116"/>
      <c r="O16" s="117"/>
      <c r="P16" s="118"/>
      <c r="Q16" s="714"/>
      <c r="R16" s="715"/>
      <c r="S16" s="716">
        <f t="shared" ref="S16:S25" si="1">INT(Q16*R16)</f>
        <v>0</v>
      </c>
      <c r="T16" s="717"/>
      <c r="U16" s="718">
        <f t="shared" ref="U16:U25" si="2">INT(Q16*T16)</f>
        <v>0</v>
      </c>
      <c r="V16" s="719">
        <f t="shared" ref="V16:V25" si="3">R16-T16</f>
        <v>0</v>
      </c>
      <c r="W16" s="719">
        <f t="shared" ref="W16:W25" si="4">S16-U16</f>
        <v>0</v>
      </c>
      <c r="X16" s="123"/>
      <c r="Y16" s="59"/>
      <c r="Z16" s="116"/>
      <c r="AA16" s="117"/>
      <c r="AB16" s="118"/>
      <c r="AC16" s="714"/>
      <c r="AD16" s="715"/>
      <c r="AE16" s="716">
        <f t="shared" ref="AE16:AE25" si="5">INT(AC16*AD16)</f>
        <v>0</v>
      </c>
      <c r="AF16" s="717"/>
      <c r="AG16" s="718">
        <f t="shared" ref="AG16:AG25" si="6">INT(AC16*AF16)</f>
        <v>0</v>
      </c>
      <c r="AH16" s="719">
        <f t="shared" ref="AH16:AH25" si="7">AD16-AF16</f>
        <v>0</v>
      </c>
      <c r="AI16" s="719">
        <f t="shared" ref="AI16:AI25" si="8">AE16-AG16</f>
        <v>0</v>
      </c>
      <c r="AJ16" s="123"/>
      <c r="AK16" s="59"/>
      <c r="AL16" s="116"/>
      <c r="AM16" s="117"/>
      <c r="AN16" s="118"/>
      <c r="AO16" s="714"/>
      <c r="AP16" s="715"/>
      <c r="AQ16" s="716">
        <f t="shared" ref="AQ16:AQ25" si="9">INT(AO16*AP16)</f>
        <v>0</v>
      </c>
      <c r="AR16" s="717"/>
      <c r="AS16" s="718">
        <f t="shared" ref="AS16:AS25" si="10">INT(AO16*AR16)</f>
        <v>0</v>
      </c>
      <c r="AT16" s="719">
        <f t="shared" ref="AT16:AT25" si="11">AP16-AR16</f>
        <v>0</v>
      </c>
      <c r="AU16" s="719">
        <f t="shared" ref="AU16:AU25" si="12">AQ16-AS16</f>
        <v>0</v>
      </c>
      <c r="AV16" s="123"/>
    </row>
    <row r="17" spans="1:48" s="60" customFormat="1">
      <c r="A17" s="96"/>
      <c r="B17" s="119"/>
      <c r="C17" s="120"/>
      <c r="D17" s="118"/>
      <c r="E17" s="714"/>
      <c r="F17" s="715"/>
      <c r="G17" s="716">
        <f t="shared" ref="G17:G25" si="13">INT(E17*F17)</f>
        <v>0</v>
      </c>
      <c r="H17" s="717"/>
      <c r="I17" s="718">
        <f t="shared" si="0"/>
        <v>0</v>
      </c>
      <c r="J17" s="719">
        <f t="shared" ref="J17:K25" si="14">F17-H17</f>
        <v>0</v>
      </c>
      <c r="K17" s="719">
        <f t="shared" si="14"/>
        <v>0</v>
      </c>
      <c r="L17" s="123"/>
      <c r="M17" s="59"/>
      <c r="N17" s="119"/>
      <c r="O17" s="120"/>
      <c r="P17" s="118"/>
      <c r="Q17" s="714"/>
      <c r="R17" s="715"/>
      <c r="S17" s="716">
        <f t="shared" si="1"/>
        <v>0</v>
      </c>
      <c r="T17" s="717"/>
      <c r="U17" s="718">
        <f t="shared" si="2"/>
        <v>0</v>
      </c>
      <c r="V17" s="719">
        <f t="shared" si="3"/>
        <v>0</v>
      </c>
      <c r="W17" s="719">
        <f t="shared" si="4"/>
        <v>0</v>
      </c>
      <c r="X17" s="123"/>
      <c r="Y17" s="59"/>
      <c r="Z17" s="119"/>
      <c r="AA17" s="120"/>
      <c r="AB17" s="118"/>
      <c r="AC17" s="714"/>
      <c r="AD17" s="715"/>
      <c r="AE17" s="716">
        <f t="shared" si="5"/>
        <v>0</v>
      </c>
      <c r="AF17" s="717"/>
      <c r="AG17" s="718">
        <f t="shared" si="6"/>
        <v>0</v>
      </c>
      <c r="AH17" s="719">
        <f t="shared" si="7"/>
        <v>0</v>
      </c>
      <c r="AI17" s="719">
        <f t="shared" si="8"/>
        <v>0</v>
      </c>
      <c r="AJ17" s="123"/>
      <c r="AK17" s="59"/>
      <c r="AL17" s="119"/>
      <c r="AM17" s="120"/>
      <c r="AN17" s="118"/>
      <c r="AO17" s="714"/>
      <c r="AP17" s="715"/>
      <c r="AQ17" s="716">
        <f t="shared" si="9"/>
        <v>0</v>
      </c>
      <c r="AR17" s="717"/>
      <c r="AS17" s="718">
        <f t="shared" si="10"/>
        <v>0</v>
      </c>
      <c r="AT17" s="719">
        <f t="shared" si="11"/>
        <v>0</v>
      </c>
      <c r="AU17" s="719">
        <f t="shared" si="12"/>
        <v>0</v>
      </c>
      <c r="AV17" s="123"/>
    </row>
    <row r="18" spans="1:48" s="60" customFormat="1">
      <c r="A18" s="96"/>
      <c r="B18" s="119"/>
      <c r="C18" s="120"/>
      <c r="D18" s="118"/>
      <c r="E18" s="714"/>
      <c r="F18" s="715"/>
      <c r="G18" s="716">
        <f t="shared" si="13"/>
        <v>0</v>
      </c>
      <c r="H18" s="717"/>
      <c r="I18" s="718">
        <f t="shared" si="0"/>
        <v>0</v>
      </c>
      <c r="J18" s="719">
        <f t="shared" si="14"/>
        <v>0</v>
      </c>
      <c r="K18" s="719">
        <f t="shared" si="14"/>
        <v>0</v>
      </c>
      <c r="L18" s="123"/>
      <c r="M18" s="59"/>
      <c r="N18" s="119"/>
      <c r="O18" s="120"/>
      <c r="P18" s="118"/>
      <c r="Q18" s="714"/>
      <c r="R18" s="715"/>
      <c r="S18" s="716">
        <f t="shared" si="1"/>
        <v>0</v>
      </c>
      <c r="T18" s="717"/>
      <c r="U18" s="718">
        <f t="shared" si="2"/>
        <v>0</v>
      </c>
      <c r="V18" s="719">
        <f t="shared" si="3"/>
        <v>0</v>
      </c>
      <c r="W18" s="719">
        <f t="shared" si="4"/>
        <v>0</v>
      </c>
      <c r="X18" s="123"/>
      <c r="Y18" s="59"/>
      <c r="Z18" s="119"/>
      <c r="AA18" s="120"/>
      <c r="AB18" s="118"/>
      <c r="AC18" s="714"/>
      <c r="AD18" s="715"/>
      <c r="AE18" s="716">
        <f t="shared" si="5"/>
        <v>0</v>
      </c>
      <c r="AF18" s="717"/>
      <c r="AG18" s="718">
        <f t="shared" si="6"/>
        <v>0</v>
      </c>
      <c r="AH18" s="719">
        <f t="shared" si="7"/>
        <v>0</v>
      </c>
      <c r="AI18" s="719">
        <f t="shared" si="8"/>
        <v>0</v>
      </c>
      <c r="AJ18" s="123"/>
      <c r="AK18" s="59"/>
      <c r="AL18" s="119"/>
      <c r="AM18" s="120"/>
      <c r="AN18" s="118"/>
      <c r="AO18" s="714"/>
      <c r="AP18" s="715"/>
      <c r="AQ18" s="716">
        <f t="shared" si="9"/>
        <v>0</v>
      </c>
      <c r="AR18" s="717"/>
      <c r="AS18" s="718">
        <f t="shared" si="10"/>
        <v>0</v>
      </c>
      <c r="AT18" s="719">
        <f t="shared" si="11"/>
        <v>0</v>
      </c>
      <c r="AU18" s="719">
        <f t="shared" si="12"/>
        <v>0</v>
      </c>
      <c r="AV18" s="123"/>
    </row>
    <row r="19" spans="1:48" s="60" customFormat="1">
      <c r="A19" s="96"/>
      <c r="B19" s="119"/>
      <c r="C19" s="120"/>
      <c r="D19" s="118"/>
      <c r="E19" s="714"/>
      <c r="F19" s="715"/>
      <c r="G19" s="716">
        <f t="shared" si="13"/>
        <v>0</v>
      </c>
      <c r="H19" s="717"/>
      <c r="I19" s="718">
        <f t="shared" si="0"/>
        <v>0</v>
      </c>
      <c r="J19" s="719">
        <f t="shared" si="14"/>
        <v>0</v>
      </c>
      <c r="K19" s="719">
        <f t="shared" si="14"/>
        <v>0</v>
      </c>
      <c r="L19" s="123"/>
      <c r="M19" s="59"/>
      <c r="N19" s="119"/>
      <c r="O19" s="120"/>
      <c r="P19" s="118"/>
      <c r="Q19" s="714"/>
      <c r="R19" s="715"/>
      <c r="S19" s="716">
        <f t="shared" si="1"/>
        <v>0</v>
      </c>
      <c r="T19" s="717"/>
      <c r="U19" s="718">
        <f t="shared" si="2"/>
        <v>0</v>
      </c>
      <c r="V19" s="719">
        <f t="shared" si="3"/>
        <v>0</v>
      </c>
      <c r="W19" s="719">
        <f t="shared" si="4"/>
        <v>0</v>
      </c>
      <c r="X19" s="123"/>
      <c r="Y19" s="59"/>
      <c r="Z19" s="119"/>
      <c r="AA19" s="120"/>
      <c r="AB19" s="118"/>
      <c r="AC19" s="714"/>
      <c r="AD19" s="715"/>
      <c r="AE19" s="716">
        <f t="shared" si="5"/>
        <v>0</v>
      </c>
      <c r="AF19" s="717"/>
      <c r="AG19" s="718">
        <f t="shared" si="6"/>
        <v>0</v>
      </c>
      <c r="AH19" s="719">
        <f t="shared" si="7"/>
        <v>0</v>
      </c>
      <c r="AI19" s="719">
        <f t="shared" si="8"/>
        <v>0</v>
      </c>
      <c r="AJ19" s="123"/>
      <c r="AK19" s="59"/>
      <c r="AL19" s="119"/>
      <c r="AM19" s="120"/>
      <c r="AN19" s="118"/>
      <c r="AO19" s="714"/>
      <c r="AP19" s="715"/>
      <c r="AQ19" s="716">
        <f t="shared" si="9"/>
        <v>0</v>
      </c>
      <c r="AR19" s="717"/>
      <c r="AS19" s="718">
        <f t="shared" si="10"/>
        <v>0</v>
      </c>
      <c r="AT19" s="719">
        <f t="shared" si="11"/>
        <v>0</v>
      </c>
      <c r="AU19" s="719">
        <f t="shared" si="12"/>
        <v>0</v>
      </c>
      <c r="AV19" s="123"/>
    </row>
    <row r="20" spans="1:48" s="60" customFormat="1">
      <c r="A20" s="96"/>
      <c r="B20" s="119"/>
      <c r="C20" s="120"/>
      <c r="D20" s="118"/>
      <c r="E20" s="714"/>
      <c r="F20" s="715"/>
      <c r="G20" s="716">
        <f t="shared" si="13"/>
        <v>0</v>
      </c>
      <c r="H20" s="717"/>
      <c r="I20" s="718">
        <f t="shared" si="0"/>
        <v>0</v>
      </c>
      <c r="J20" s="719">
        <f t="shared" si="14"/>
        <v>0</v>
      </c>
      <c r="K20" s="719">
        <f t="shared" si="14"/>
        <v>0</v>
      </c>
      <c r="L20" s="123"/>
      <c r="M20" s="59"/>
      <c r="N20" s="119"/>
      <c r="O20" s="120"/>
      <c r="P20" s="118"/>
      <c r="Q20" s="714"/>
      <c r="R20" s="715"/>
      <c r="S20" s="716">
        <f t="shared" si="1"/>
        <v>0</v>
      </c>
      <c r="T20" s="717"/>
      <c r="U20" s="718">
        <f t="shared" si="2"/>
        <v>0</v>
      </c>
      <c r="V20" s="719">
        <f t="shared" si="3"/>
        <v>0</v>
      </c>
      <c r="W20" s="719">
        <f t="shared" si="4"/>
        <v>0</v>
      </c>
      <c r="X20" s="123"/>
      <c r="Y20" s="59"/>
      <c r="Z20" s="119"/>
      <c r="AA20" s="120"/>
      <c r="AB20" s="118"/>
      <c r="AC20" s="714"/>
      <c r="AD20" s="715"/>
      <c r="AE20" s="716">
        <f t="shared" si="5"/>
        <v>0</v>
      </c>
      <c r="AF20" s="717"/>
      <c r="AG20" s="718">
        <f t="shared" si="6"/>
        <v>0</v>
      </c>
      <c r="AH20" s="719">
        <f t="shared" si="7"/>
        <v>0</v>
      </c>
      <c r="AI20" s="719">
        <f t="shared" si="8"/>
        <v>0</v>
      </c>
      <c r="AJ20" s="123"/>
      <c r="AK20" s="59"/>
      <c r="AL20" s="119"/>
      <c r="AM20" s="120"/>
      <c r="AN20" s="118"/>
      <c r="AO20" s="714"/>
      <c r="AP20" s="715"/>
      <c r="AQ20" s="716">
        <f t="shared" si="9"/>
        <v>0</v>
      </c>
      <c r="AR20" s="717"/>
      <c r="AS20" s="718">
        <f t="shared" si="10"/>
        <v>0</v>
      </c>
      <c r="AT20" s="719">
        <f t="shared" si="11"/>
        <v>0</v>
      </c>
      <c r="AU20" s="719">
        <f t="shared" si="12"/>
        <v>0</v>
      </c>
      <c r="AV20" s="123"/>
    </row>
    <row r="21" spans="1:48" s="60" customFormat="1">
      <c r="A21" s="96"/>
      <c r="B21" s="119"/>
      <c r="C21" s="120"/>
      <c r="D21" s="118"/>
      <c r="E21" s="714"/>
      <c r="F21" s="715"/>
      <c r="G21" s="716">
        <f t="shared" si="13"/>
        <v>0</v>
      </c>
      <c r="H21" s="717"/>
      <c r="I21" s="718">
        <f t="shared" si="0"/>
        <v>0</v>
      </c>
      <c r="J21" s="719">
        <f t="shared" si="14"/>
        <v>0</v>
      </c>
      <c r="K21" s="719">
        <f t="shared" si="14"/>
        <v>0</v>
      </c>
      <c r="L21" s="123"/>
      <c r="M21" s="59"/>
      <c r="N21" s="119"/>
      <c r="O21" s="120"/>
      <c r="P21" s="118"/>
      <c r="Q21" s="714"/>
      <c r="R21" s="715"/>
      <c r="S21" s="716">
        <f t="shared" si="1"/>
        <v>0</v>
      </c>
      <c r="T21" s="717"/>
      <c r="U21" s="718">
        <f t="shared" si="2"/>
        <v>0</v>
      </c>
      <c r="V21" s="719">
        <f t="shared" si="3"/>
        <v>0</v>
      </c>
      <c r="W21" s="719">
        <f t="shared" si="4"/>
        <v>0</v>
      </c>
      <c r="X21" s="123"/>
      <c r="Y21" s="59"/>
      <c r="Z21" s="119"/>
      <c r="AA21" s="120"/>
      <c r="AB21" s="118"/>
      <c r="AC21" s="714"/>
      <c r="AD21" s="715"/>
      <c r="AE21" s="716">
        <f t="shared" si="5"/>
        <v>0</v>
      </c>
      <c r="AF21" s="717"/>
      <c r="AG21" s="718">
        <f t="shared" si="6"/>
        <v>0</v>
      </c>
      <c r="AH21" s="719">
        <f t="shared" si="7"/>
        <v>0</v>
      </c>
      <c r="AI21" s="719">
        <f t="shared" si="8"/>
        <v>0</v>
      </c>
      <c r="AJ21" s="123"/>
      <c r="AK21" s="59"/>
      <c r="AL21" s="119"/>
      <c r="AM21" s="120"/>
      <c r="AN21" s="118"/>
      <c r="AO21" s="714"/>
      <c r="AP21" s="715"/>
      <c r="AQ21" s="716">
        <f t="shared" si="9"/>
        <v>0</v>
      </c>
      <c r="AR21" s="717"/>
      <c r="AS21" s="718">
        <f t="shared" si="10"/>
        <v>0</v>
      </c>
      <c r="AT21" s="719">
        <f t="shared" si="11"/>
        <v>0</v>
      </c>
      <c r="AU21" s="719">
        <f t="shared" si="12"/>
        <v>0</v>
      </c>
      <c r="AV21" s="123"/>
    </row>
    <row r="22" spans="1:48" s="60" customFormat="1">
      <c r="A22" s="96"/>
      <c r="B22" s="119"/>
      <c r="C22" s="120"/>
      <c r="D22" s="118"/>
      <c r="E22" s="714"/>
      <c r="F22" s="715"/>
      <c r="G22" s="716">
        <f t="shared" si="13"/>
        <v>0</v>
      </c>
      <c r="H22" s="717"/>
      <c r="I22" s="718">
        <f t="shared" si="0"/>
        <v>0</v>
      </c>
      <c r="J22" s="719">
        <f t="shared" si="14"/>
        <v>0</v>
      </c>
      <c r="K22" s="719">
        <f t="shared" si="14"/>
        <v>0</v>
      </c>
      <c r="L22" s="123"/>
      <c r="M22" s="59"/>
      <c r="N22" s="119"/>
      <c r="O22" s="120"/>
      <c r="P22" s="118"/>
      <c r="Q22" s="714"/>
      <c r="R22" s="715"/>
      <c r="S22" s="716">
        <f t="shared" si="1"/>
        <v>0</v>
      </c>
      <c r="T22" s="717"/>
      <c r="U22" s="718">
        <f t="shared" si="2"/>
        <v>0</v>
      </c>
      <c r="V22" s="719">
        <f t="shared" si="3"/>
        <v>0</v>
      </c>
      <c r="W22" s="719">
        <f t="shared" si="4"/>
        <v>0</v>
      </c>
      <c r="X22" s="123"/>
      <c r="Y22" s="59"/>
      <c r="Z22" s="119"/>
      <c r="AA22" s="120"/>
      <c r="AB22" s="118"/>
      <c r="AC22" s="714"/>
      <c r="AD22" s="715"/>
      <c r="AE22" s="716">
        <f t="shared" si="5"/>
        <v>0</v>
      </c>
      <c r="AF22" s="717"/>
      <c r="AG22" s="718">
        <f t="shared" si="6"/>
        <v>0</v>
      </c>
      <c r="AH22" s="719">
        <f t="shared" si="7"/>
        <v>0</v>
      </c>
      <c r="AI22" s="719">
        <f t="shared" si="8"/>
        <v>0</v>
      </c>
      <c r="AJ22" s="123"/>
      <c r="AK22" s="59"/>
      <c r="AL22" s="119"/>
      <c r="AM22" s="120"/>
      <c r="AN22" s="118"/>
      <c r="AO22" s="714"/>
      <c r="AP22" s="715"/>
      <c r="AQ22" s="716">
        <f t="shared" si="9"/>
        <v>0</v>
      </c>
      <c r="AR22" s="717"/>
      <c r="AS22" s="718">
        <f t="shared" si="10"/>
        <v>0</v>
      </c>
      <c r="AT22" s="719">
        <f t="shared" si="11"/>
        <v>0</v>
      </c>
      <c r="AU22" s="719">
        <f t="shared" si="12"/>
        <v>0</v>
      </c>
      <c r="AV22" s="123"/>
    </row>
    <row r="23" spans="1:48" s="60" customFormat="1">
      <c r="A23" s="96"/>
      <c r="B23" s="119"/>
      <c r="C23" s="120"/>
      <c r="D23" s="118"/>
      <c r="E23" s="714"/>
      <c r="F23" s="715"/>
      <c r="G23" s="716">
        <f t="shared" si="13"/>
        <v>0</v>
      </c>
      <c r="H23" s="717"/>
      <c r="I23" s="718">
        <f t="shared" si="0"/>
        <v>0</v>
      </c>
      <c r="J23" s="719">
        <f t="shared" si="14"/>
        <v>0</v>
      </c>
      <c r="K23" s="719">
        <f t="shared" si="14"/>
        <v>0</v>
      </c>
      <c r="L23" s="123"/>
      <c r="M23" s="59"/>
      <c r="N23" s="119"/>
      <c r="O23" s="120"/>
      <c r="P23" s="118"/>
      <c r="Q23" s="714"/>
      <c r="R23" s="715"/>
      <c r="S23" s="716">
        <f t="shared" si="1"/>
        <v>0</v>
      </c>
      <c r="T23" s="717"/>
      <c r="U23" s="718">
        <f t="shared" si="2"/>
        <v>0</v>
      </c>
      <c r="V23" s="719">
        <f t="shared" si="3"/>
        <v>0</v>
      </c>
      <c r="W23" s="719">
        <f t="shared" si="4"/>
        <v>0</v>
      </c>
      <c r="X23" s="123"/>
      <c r="Y23" s="59"/>
      <c r="Z23" s="119"/>
      <c r="AA23" s="120"/>
      <c r="AB23" s="118"/>
      <c r="AC23" s="714"/>
      <c r="AD23" s="715"/>
      <c r="AE23" s="716">
        <f t="shared" si="5"/>
        <v>0</v>
      </c>
      <c r="AF23" s="717"/>
      <c r="AG23" s="718">
        <f t="shared" si="6"/>
        <v>0</v>
      </c>
      <c r="AH23" s="719">
        <f t="shared" si="7"/>
        <v>0</v>
      </c>
      <c r="AI23" s="719">
        <f t="shared" si="8"/>
        <v>0</v>
      </c>
      <c r="AJ23" s="123"/>
      <c r="AK23" s="59"/>
      <c r="AL23" s="119"/>
      <c r="AM23" s="120"/>
      <c r="AN23" s="118"/>
      <c r="AO23" s="714"/>
      <c r="AP23" s="715"/>
      <c r="AQ23" s="716">
        <f t="shared" si="9"/>
        <v>0</v>
      </c>
      <c r="AR23" s="717"/>
      <c r="AS23" s="718">
        <f t="shared" si="10"/>
        <v>0</v>
      </c>
      <c r="AT23" s="719">
        <f t="shared" si="11"/>
        <v>0</v>
      </c>
      <c r="AU23" s="719">
        <f t="shared" si="12"/>
        <v>0</v>
      </c>
      <c r="AV23" s="123"/>
    </row>
    <row r="24" spans="1:48" s="60" customFormat="1">
      <c r="A24" s="96"/>
      <c r="B24" s="119"/>
      <c r="C24" s="120"/>
      <c r="D24" s="118"/>
      <c r="E24" s="714"/>
      <c r="F24" s="715"/>
      <c r="G24" s="716">
        <f t="shared" si="13"/>
        <v>0</v>
      </c>
      <c r="H24" s="717"/>
      <c r="I24" s="718">
        <f t="shared" si="0"/>
        <v>0</v>
      </c>
      <c r="J24" s="719">
        <f t="shared" si="14"/>
        <v>0</v>
      </c>
      <c r="K24" s="719">
        <f t="shared" si="14"/>
        <v>0</v>
      </c>
      <c r="L24" s="123"/>
      <c r="M24" s="59"/>
      <c r="N24" s="119"/>
      <c r="O24" s="120"/>
      <c r="P24" s="118"/>
      <c r="Q24" s="714"/>
      <c r="R24" s="715"/>
      <c r="S24" s="716">
        <f t="shared" si="1"/>
        <v>0</v>
      </c>
      <c r="T24" s="717"/>
      <c r="U24" s="718">
        <f t="shared" si="2"/>
        <v>0</v>
      </c>
      <c r="V24" s="719">
        <f t="shared" si="3"/>
        <v>0</v>
      </c>
      <c r="W24" s="719">
        <f t="shared" si="4"/>
        <v>0</v>
      </c>
      <c r="X24" s="123"/>
      <c r="Y24" s="59"/>
      <c r="Z24" s="119"/>
      <c r="AA24" s="120"/>
      <c r="AB24" s="118"/>
      <c r="AC24" s="714"/>
      <c r="AD24" s="715"/>
      <c r="AE24" s="716">
        <f t="shared" si="5"/>
        <v>0</v>
      </c>
      <c r="AF24" s="717"/>
      <c r="AG24" s="718">
        <f t="shared" si="6"/>
        <v>0</v>
      </c>
      <c r="AH24" s="719">
        <f t="shared" si="7"/>
        <v>0</v>
      </c>
      <c r="AI24" s="719">
        <f t="shared" si="8"/>
        <v>0</v>
      </c>
      <c r="AJ24" s="123"/>
      <c r="AK24" s="59"/>
      <c r="AL24" s="119"/>
      <c r="AM24" s="120"/>
      <c r="AN24" s="118"/>
      <c r="AO24" s="714"/>
      <c r="AP24" s="715"/>
      <c r="AQ24" s="716">
        <f t="shared" si="9"/>
        <v>0</v>
      </c>
      <c r="AR24" s="717"/>
      <c r="AS24" s="718">
        <f t="shared" si="10"/>
        <v>0</v>
      </c>
      <c r="AT24" s="719">
        <f t="shared" si="11"/>
        <v>0</v>
      </c>
      <c r="AU24" s="719">
        <f t="shared" si="12"/>
        <v>0</v>
      </c>
      <c r="AV24" s="123"/>
    </row>
    <row r="25" spans="1:48" s="60" customFormat="1" ht="24" thickBot="1">
      <c r="A25" s="96"/>
      <c r="B25" s="121"/>
      <c r="C25" s="741"/>
      <c r="D25" s="122"/>
      <c r="E25" s="720"/>
      <c r="F25" s="721"/>
      <c r="G25" s="722">
        <f t="shared" si="13"/>
        <v>0</v>
      </c>
      <c r="H25" s="723"/>
      <c r="I25" s="724">
        <f t="shared" si="0"/>
        <v>0</v>
      </c>
      <c r="J25" s="725">
        <f t="shared" si="14"/>
        <v>0</v>
      </c>
      <c r="K25" s="725">
        <f t="shared" si="14"/>
        <v>0</v>
      </c>
      <c r="L25" s="124"/>
      <c r="M25" s="59"/>
      <c r="N25" s="121"/>
      <c r="O25" s="741"/>
      <c r="P25" s="122"/>
      <c r="Q25" s="720"/>
      <c r="R25" s="721"/>
      <c r="S25" s="722">
        <f t="shared" si="1"/>
        <v>0</v>
      </c>
      <c r="T25" s="723"/>
      <c r="U25" s="724">
        <f t="shared" si="2"/>
        <v>0</v>
      </c>
      <c r="V25" s="725">
        <f t="shared" si="3"/>
        <v>0</v>
      </c>
      <c r="W25" s="725">
        <f t="shared" si="4"/>
        <v>0</v>
      </c>
      <c r="X25" s="124"/>
      <c r="Y25" s="59"/>
      <c r="Z25" s="121"/>
      <c r="AA25" s="741"/>
      <c r="AB25" s="122"/>
      <c r="AC25" s="720"/>
      <c r="AD25" s="721"/>
      <c r="AE25" s="722">
        <f t="shared" si="5"/>
        <v>0</v>
      </c>
      <c r="AF25" s="723"/>
      <c r="AG25" s="724">
        <f t="shared" si="6"/>
        <v>0</v>
      </c>
      <c r="AH25" s="725">
        <f t="shared" si="7"/>
        <v>0</v>
      </c>
      <c r="AI25" s="725">
        <f t="shared" si="8"/>
        <v>0</v>
      </c>
      <c r="AJ25" s="124"/>
      <c r="AK25" s="59"/>
      <c r="AL25" s="121"/>
      <c r="AM25" s="741"/>
      <c r="AN25" s="122"/>
      <c r="AO25" s="720"/>
      <c r="AP25" s="721"/>
      <c r="AQ25" s="722">
        <f t="shared" si="9"/>
        <v>0</v>
      </c>
      <c r="AR25" s="723"/>
      <c r="AS25" s="724">
        <f t="shared" si="10"/>
        <v>0</v>
      </c>
      <c r="AT25" s="725">
        <f t="shared" si="11"/>
        <v>0</v>
      </c>
      <c r="AU25" s="725">
        <f t="shared" si="12"/>
        <v>0</v>
      </c>
      <c r="AV25" s="124"/>
    </row>
    <row r="26" spans="1:48" s="60" customFormat="1" ht="24.5" thickTop="1" thickBot="1">
      <c r="A26" s="96"/>
      <c r="B26" s="1900" t="s">
        <v>311</v>
      </c>
      <c r="C26" s="1901"/>
      <c r="D26" s="1901"/>
      <c r="E26" s="1901"/>
      <c r="F26" s="726"/>
      <c r="G26" s="726">
        <f>SUM(G16:G25)</f>
        <v>0</v>
      </c>
      <c r="H26" s="727"/>
      <c r="I26" s="727">
        <f>SUM(I16:I25)</f>
        <v>0</v>
      </c>
      <c r="J26" s="728"/>
      <c r="K26" s="728">
        <f>SUM(K16:K25)</f>
        <v>0</v>
      </c>
      <c r="L26" s="54"/>
      <c r="M26" s="59"/>
      <c r="N26" s="1900" t="s">
        <v>311</v>
      </c>
      <c r="O26" s="1901"/>
      <c r="P26" s="1901"/>
      <c r="Q26" s="1901"/>
      <c r="R26" s="726"/>
      <c r="S26" s="726">
        <f>SUM(S16:S25)</f>
        <v>0</v>
      </c>
      <c r="T26" s="727"/>
      <c r="U26" s="727">
        <f>SUM(U16:U25)</f>
        <v>0</v>
      </c>
      <c r="V26" s="728"/>
      <c r="W26" s="728">
        <f>SUM(W16:W25)</f>
        <v>0</v>
      </c>
      <c r="X26" s="54"/>
      <c r="Y26" s="59"/>
      <c r="Z26" s="1900" t="s">
        <v>311</v>
      </c>
      <c r="AA26" s="1901"/>
      <c r="AB26" s="1901"/>
      <c r="AC26" s="1901"/>
      <c r="AD26" s="726"/>
      <c r="AE26" s="726">
        <f>SUM(AE16:AE25)</f>
        <v>0</v>
      </c>
      <c r="AF26" s="727"/>
      <c r="AG26" s="727">
        <f>SUM(AG16:AG25)</f>
        <v>0</v>
      </c>
      <c r="AH26" s="728"/>
      <c r="AI26" s="728">
        <f>SUM(AI16:AI25)</f>
        <v>0</v>
      </c>
      <c r="AJ26" s="54"/>
      <c r="AK26" s="59"/>
      <c r="AL26" s="1900" t="s">
        <v>311</v>
      </c>
      <c r="AM26" s="1901"/>
      <c r="AN26" s="1901"/>
      <c r="AO26" s="1901"/>
      <c r="AP26" s="726"/>
      <c r="AQ26" s="726">
        <f>SUM(AQ16:AQ25)</f>
        <v>0</v>
      </c>
      <c r="AR26" s="727"/>
      <c r="AS26" s="727">
        <f>SUM(AS16:AS25)</f>
        <v>0</v>
      </c>
      <c r="AT26" s="728"/>
      <c r="AU26" s="728">
        <f>SUM(AU16:AU25)</f>
        <v>0</v>
      </c>
      <c r="AV26" s="54"/>
    </row>
    <row r="27" spans="1:48" s="60" customFormat="1">
      <c r="A27" s="96"/>
      <c r="B27" s="116"/>
      <c r="C27" s="117"/>
      <c r="D27" s="118"/>
      <c r="E27" s="714"/>
      <c r="F27" s="715"/>
      <c r="G27" s="716">
        <f t="shared" ref="G27:G34" si="15">INT(E27*F27)</f>
        <v>0</v>
      </c>
      <c r="H27" s="717"/>
      <c r="I27" s="718">
        <f t="shared" ref="I27:I34" si="16">INT(E27*H27)</f>
        <v>0</v>
      </c>
      <c r="J27" s="719">
        <f t="shared" ref="J27:J34" si="17">F27-H27</f>
        <v>0</v>
      </c>
      <c r="K27" s="719">
        <f t="shared" ref="K27:K34" si="18">G27-I27</f>
        <v>0</v>
      </c>
      <c r="L27" s="123"/>
      <c r="M27" s="59"/>
      <c r="N27" s="116"/>
      <c r="O27" s="117"/>
      <c r="P27" s="118"/>
      <c r="Q27" s="714"/>
      <c r="R27" s="715"/>
      <c r="S27" s="716">
        <f t="shared" ref="S27:S36" si="19">INT(Q27*R27)</f>
        <v>0</v>
      </c>
      <c r="T27" s="717"/>
      <c r="U27" s="718">
        <f t="shared" ref="U27:U36" si="20">INT(Q27*T27)</f>
        <v>0</v>
      </c>
      <c r="V27" s="719">
        <f t="shared" ref="V27:V36" si="21">R27-T27</f>
        <v>0</v>
      </c>
      <c r="W27" s="719">
        <f t="shared" ref="W27:W36" si="22">S27-U27</f>
        <v>0</v>
      </c>
      <c r="X27" s="123"/>
      <c r="Y27" s="59"/>
      <c r="Z27" s="116"/>
      <c r="AA27" s="117"/>
      <c r="AB27" s="118"/>
      <c r="AC27" s="714"/>
      <c r="AD27" s="715"/>
      <c r="AE27" s="716">
        <f t="shared" ref="AE27:AE36" si="23">INT(AC27*AD27)</f>
        <v>0</v>
      </c>
      <c r="AF27" s="717"/>
      <c r="AG27" s="718">
        <f t="shared" ref="AG27:AG36" si="24">INT(AC27*AF27)</f>
        <v>0</v>
      </c>
      <c r="AH27" s="719">
        <f t="shared" ref="AH27:AH36" si="25">AD27-AF27</f>
        <v>0</v>
      </c>
      <c r="AI27" s="719">
        <f t="shared" ref="AI27:AI36" si="26">AE27-AG27</f>
        <v>0</v>
      </c>
      <c r="AJ27" s="123"/>
      <c r="AK27" s="59"/>
      <c r="AL27" s="116"/>
      <c r="AM27" s="117"/>
      <c r="AN27" s="118"/>
      <c r="AO27" s="714"/>
      <c r="AP27" s="715"/>
      <c r="AQ27" s="716">
        <f t="shared" ref="AQ27:AQ36" si="27">INT(AO27*AP27)</f>
        <v>0</v>
      </c>
      <c r="AR27" s="717"/>
      <c r="AS27" s="718">
        <f t="shared" ref="AS27:AS36" si="28">INT(AO27*AR27)</f>
        <v>0</v>
      </c>
      <c r="AT27" s="719">
        <f t="shared" ref="AT27:AT36" si="29">AP27-AR27</f>
        <v>0</v>
      </c>
      <c r="AU27" s="719">
        <f t="shared" ref="AU27:AU36" si="30">AQ27-AS27</f>
        <v>0</v>
      </c>
      <c r="AV27" s="123"/>
    </row>
    <row r="28" spans="1:48" s="60" customFormat="1">
      <c r="A28" s="96"/>
      <c r="B28" s="119"/>
      <c r="C28" s="120"/>
      <c r="D28" s="118"/>
      <c r="E28" s="714"/>
      <c r="F28" s="715"/>
      <c r="G28" s="716">
        <f t="shared" si="15"/>
        <v>0</v>
      </c>
      <c r="H28" s="717"/>
      <c r="I28" s="718">
        <f t="shared" si="16"/>
        <v>0</v>
      </c>
      <c r="J28" s="719">
        <f t="shared" si="17"/>
        <v>0</v>
      </c>
      <c r="K28" s="719">
        <f t="shared" si="18"/>
        <v>0</v>
      </c>
      <c r="L28" s="123"/>
      <c r="M28" s="59"/>
      <c r="N28" s="119"/>
      <c r="O28" s="120"/>
      <c r="P28" s="118"/>
      <c r="Q28" s="714"/>
      <c r="R28" s="715"/>
      <c r="S28" s="716">
        <f t="shared" si="19"/>
        <v>0</v>
      </c>
      <c r="T28" s="717"/>
      <c r="U28" s="718">
        <f t="shared" si="20"/>
        <v>0</v>
      </c>
      <c r="V28" s="719">
        <f t="shared" si="21"/>
        <v>0</v>
      </c>
      <c r="W28" s="719">
        <f t="shared" si="22"/>
        <v>0</v>
      </c>
      <c r="X28" s="123"/>
      <c r="Y28" s="59"/>
      <c r="Z28" s="119"/>
      <c r="AA28" s="120"/>
      <c r="AB28" s="118"/>
      <c r="AC28" s="714"/>
      <c r="AD28" s="715"/>
      <c r="AE28" s="716">
        <f t="shared" si="23"/>
        <v>0</v>
      </c>
      <c r="AF28" s="717"/>
      <c r="AG28" s="718">
        <f t="shared" si="24"/>
        <v>0</v>
      </c>
      <c r="AH28" s="719">
        <f t="shared" si="25"/>
        <v>0</v>
      </c>
      <c r="AI28" s="719">
        <f t="shared" si="26"/>
        <v>0</v>
      </c>
      <c r="AJ28" s="123"/>
      <c r="AK28" s="59"/>
      <c r="AL28" s="119"/>
      <c r="AM28" s="120"/>
      <c r="AN28" s="118"/>
      <c r="AO28" s="714"/>
      <c r="AP28" s="715"/>
      <c r="AQ28" s="716">
        <f t="shared" si="27"/>
        <v>0</v>
      </c>
      <c r="AR28" s="717"/>
      <c r="AS28" s="718">
        <f t="shared" si="28"/>
        <v>0</v>
      </c>
      <c r="AT28" s="719">
        <f t="shared" si="29"/>
        <v>0</v>
      </c>
      <c r="AU28" s="719">
        <f t="shared" si="30"/>
        <v>0</v>
      </c>
      <c r="AV28" s="123"/>
    </row>
    <row r="29" spans="1:48" s="60" customFormat="1">
      <c r="A29" s="96"/>
      <c r="B29" s="119"/>
      <c r="C29" s="120"/>
      <c r="D29" s="118"/>
      <c r="E29" s="714"/>
      <c r="F29" s="715"/>
      <c r="G29" s="716">
        <f t="shared" si="15"/>
        <v>0</v>
      </c>
      <c r="H29" s="717"/>
      <c r="I29" s="718">
        <f t="shared" si="16"/>
        <v>0</v>
      </c>
      <c r="J29" s="719">
        <f t="shared" si="17"/>
        <v>0</v>
      </c>
      <c r="K29" s="719">
        <f t="shared" si="18"/>
        <v>0</v>
      </c>
      <c r="L29" s="123"/>
      <c r="M29" s="59"/>
      <c r="N29" s="119"/>
      <c r="O29" s="120"/>
      <c r="P29" s="118"/>
      <c r="Q29" s="714"/>
      <c r="R29" s="715"/>
      <c r="S29" s="716">
        <f t="shared" si="19"/>
        <v>0</v>
      </c>
      <c r="T29" s="717"/>
      <c r="U29" s="718">
        <f t="shared" si="20"/>
        <v>0</v>
      </c>
      <c r="V29" s="719">
        <f t="shared" si="21"/>
        <v>0</v>
      </c>
      <c r="W29" s="719">
        <f t="shared" si="22"/>
        <v>0</v>
      </c>
      <c r="X29" s="123"/>
      <c r="Y29" s="59"/>
      <c r="Z29" s="119"/>
      <c r="AA29" s="120"/>
      <c r="AB29" s="118"/>
      <c r="AC29" s="714"/>
      <c r="AD29" s="715"/>
      <c r="AE29" s="716">
        <f t="shared" si="23"/>
        <v>0</v>
      </c>
      <c r="AF29" s="717"/>
      <c r="AG29" s="718">
        <f t="shared" si="24"/>
        <v>0</v>
      </c>
      <c r="AH29" s="719">
        <f t="shared" si="25"/>
        <v>0</v>
      </c>
      <c r="AI29" s="719">
        <f t="shared" si="26"/>
        <v>0</v>
      </c>
      <c r="AJ29" s="123"/>
      <c r="AK29" s="59"/>
      <c r="AL29" s="119"/>
      <c r="AM29" s="120"/>
      <c r="AN29" s="118"/>
      <c r="AO29" s="714"/>
      <c r="AP29" s="715"/>
      <c r="AQ29" s="716">
        <f t="shared" si="27"/>
        <v>0</v>
      </c>
      <c r="AR29" s="717"/>
      <c r="AS29" s="718">
        <f t="shared" si="28"/>
        <v>0</v>
      </c>
      <c r="AT29" s="719">
        <f t="shared" si="29"/>
        <v>0</v>
      </c>
      <c r="AU29" s="719">
        <f t="shared" si="30"/>
        <v>0</v>
      </c>
      <c r="AV29" s="123"/>
    </row>
    <row r="30" spans="1:48" s="60" customFormat="1">
      <c r="A30" s="96"/>
      <c r="B30" s="119"/>
      <c r="C30" s="120"/>
      <c r="D30" s="118"/>
      <c r="E30" s="714"/>
      <c r="F30" s="715"/>
      <c r="G30" s="716">
        <f t="shared" si="15"/>
        <v>0</v>
      </c>
      <c r="H30" s="717"/>
      <c r="I30" s="718">
        <f t="shared" si="16"/>
        <v>0</v>
      </c>
      <c r="J30" s="719">
        <f t="shared" si="17"/>
        <v>0</v>
      </c>
      <c r="K30" s="719">
        <f t="shared" si="18"/>
        <v>0</v>
      </c>
      <c r="L30" s="123"/>
      <c r="M30" s="59"/>
      <c r="N30" s="119"/>
      <c r="O30" s="120"/>
      <c r="P30" s="118"/>
      <c r="Q30" s="714"/>
      <c r="R30" s="715"/>
      <c r="S30" s="716">
        <f t="shared" si="19"/>
        <v>0</v>
      </c>
      <c r="T30" s="717"/>
      <c r="U30" s="718">
        <f t="shared" si="20"/>
        <v>0</v>
      </c>
      <c r="V30" s="719">
        <f t="shared" si="21"/>
        <v>0</v>
      </c>
      <c r="W30" s="719">
        <f t="shared" si="22"/>
        <v>0</v>
      </c>
      <c r="X30" s="123"/>
      <c r="Y30" s="59"/>
      <c r="Z30" s="119"/>
      <c r="AA30" s="120"/>
      <c r="AB30" s="118"/>
      <c r="AC30" s="714"/>
      <c r="AD30" s="715"/>
      <c r="AE30" s="716">
        <f t="shared" si="23"/>
        <v>0</v>
      </c>
      <c r="AF30" s="717"/>
      <c r="AG30" s="718">
        <f t="shared" si="24"/>
        <v>0</v>
      </c>
      <c r="AH30" s="719">
        <f t="shared" si="25"/>
        <v>0</v>
      </c>
      <c r="AI30" s="719">
        <f t="shared" si="26"/>
        <v>0</v>
      </c>
      <c r="AJ30" s="123"/>
      <c r="AK30" s="59"/>
      <c r="AL30" s="119"/>
      <c r="AM30" s="120"/>
      <c r="AN30" s="118"/>
      <c r="AO30" s="714"/>
      <c r="AP30" s="715"/>
      <c r="AQ30" s="716">
        <f t="shared" si="27"/>
        <v>0</v>
      </c>
      <c r="AR30" s="717"/>
      <c r="AS30" s="718">
        <f t="shared" si="28"/>
        <v>0</v>
      </c>
      <c r="AT30" s="719">
        <f t="shared" si="29"/>
        <v>0</v>
      </c>
      <c r="AU30" s="719">
        <f t="shared" si="30"/>
        <v>0</v>
      </c>
      <c r="AV30" s="123"/>
    </row>
    <row r="31" spans="1:48" s="60" customFormat="1">
      <c r="A31" s="96"/>
      <c r="B31" s="119"/>
      <c r="C31" s="120"/>
      <c r="D31" s="118"/>
      <c r="E31" s="714"/>
      <c r="F31" s="715"/>
      <c r="G31" s="716">
        <f t="shared" si="15"/>
        <v>0</v>
      </c>
      <c r="H31" s="717"/>
      <c r="I31" s="718">
        <f t="shared" si="16"/>
        <v>0</v>
      </c>
      <c r="J31" s="719">
        <f t="shared" si="17"/>
        <v>0</v>
      </c>
      <c r="K31" s="719">
        <f t="shared" si="18"/>
        <v>0</v>
      </c>
      <c r="L31" s="123"/>
      <c r="M31" s="59"/>
      <c r="N31" s="119"/>
      <c r="O31" s="120"/>
      <c r="P31" s="118"/>
      <c r="Q31" s="714"/>
      <c r="R31" s="715"/>
      <c r="S31" s="716">
        <f t="shared" si="19"/>
        <v>0</v>
      </c>
      <c r="T31" s="717"/>
      <c r="U31" s="718">
        <f t="shared" si="20"/>
        <v>0</v>
      </c>
      <c r="V31" s="719">
        <f t="shared" si="21"/>
        <v>0</v>
      </c>
      <c r="W31" s="719">
        <f t="shared" si="22"/>
        <v>0</v>
      </c>
      <c r="X31" s="123"/>
      <c r="Y31" s="59"/>
      <c r="Z31" s="119"/>
      <c r="AA31" s="120"/>
      <c r="AB31" s="118"/>
      <c r="AC31" s="714"/>
      <c r="AD31" s="715"/>
      <c r="AE31" s="716">
        <f t="shared" si="23"/>
        <v>0</v>
      </c>
      <c r="AF31" s="717"/>
      <c r="AG31" s="718">
        <f t="shared" si="24"/>
        <v>0</v>
      </c>
      <c r="AH31" s="719">
        <f t="shared" si="25"/>
        <v>0</v>
      </c>
      <c r="AI31" s="719">
        <f t="shared" si="26"/>
        <v>0</v>
      </c>
      <c r="AJ31" s="123"/>
      <c r="AK31" s="59"/>
      <c r="AL31" s="119"/>
      <c r="AM31" s="120"/>
      <c r="AN31" s="118"/>
      <c r="AO31" s="714"/>
      <c r="AP31" s="715"/>
      <c r="AQ31" s="716">
        <f t="shared" si="27"/>
        <v>0</v>
      </c>
      <c r="AR31" s="717"/>
      <c r="AS31" s="718">
        <f t="shared" si="28"/>
        <v>0</v>
      </c>
      <c r="AT31" s="719">
        <f t="shared" si="29"/>
        <v>0</v>
      </c>
      <c r="AU31" s="719">
        <f t="shared" si="30"/>
        <v>0</v>
      </c>
      <c r="AV31" s="123"/>
    </row>
    <row r="32" spans="1:48" s="60" customFormat="1">
      <c r="A32" s="96"/>
      <c r="B32" s="119"/>
      <c r="C32" s="120"/>
      <c r="D32" s="118"/>
      <c r="E32" s="714"/>
      <c r="F32" s="715"/>
      <c r="G32" s="716">
        <f t="shared" si="15"/>
        <v>0</v>
      </c>
      <c r="H32" s="717"/>
      <c r="I32" s="718">
        <f t="shared" si="16"/>
        <v>0</v>
      </c>
      <c r="J32" s="719">
        <f t="shared" si="17"/>
        <v>0</v>
      </c>
      <c r="K32" s="719">
        <f t="shared" si="18"/>
        <v>0</v>
      </c>
      <c r="L32" s="123"/>
      <c r="M32" s="59"/>
      <c r="N32" s="119"/>
      <c r="O32" s="120"/>
      <c r="P32" s="118"/>
      <c r="Q32" s="714"/>
      <c r="R32" s="715"/>
      <c r="S32" s="716">
        <f t="shared" si="19"/>
        <v>0</v>
      </c>
      <c r="T32" s="717"/>
      <c r="U32" s="718">
        <f t="shared" si="20"/>
        <v>0</v>
      </c>
      <c r="V32" s="719">
        <f t="shared" si="21"/>
        <v>0</v>
      </c>
      <c r="W32" s="719">
        <f t="shared" si="22"/>
        <v>0</v>
      </c>
      <c r="X32" s="123"/>
      <c r="Y32" s="59"/>
      <c r="Z32" s="119"/>
      <c r="AA32" s="120"/>
      <c r="AB32" s="118"/>
      <c r="AC32" s="714"/>
      <c r="AD32" s="715"/>
      <c r="AE32" s="716">
        <f t="shared" si="23"/>
        <v>0</v>
      </c>
      <c r="AF32" s="717"/>
      <c r="AG32" s="718">
        <f t="shared" si="24"/>
        <v>0</v>
      </c>
      <c r="AH32" s="719">
        <f t="shared" si="25"/>
        <v>0</v>
      </c>
      <c r="AI32" s="719">
        <f t="shared" si="26"/>
        <v>0</v>
      </c>
      <c r="AJ32" s="123"/>
      <c r="AK32" s="59"/>
      <c r="AL32" s="119"/>
      <c r="AM32" s="120"/>
      <c r="AN32" s="118"/>
      <c r="AO32" s="714"/>
      <c r="AP32" s="715"/>
      <c r="AQ32" s="716">
        <f t="shared" si="27"/>
        <v>0</v>
      </c>
      <c r="AR32" s="717"/>
      <c r="AS32" s="718">
        <f t="shared" si="28"/>
        <v>0</v>
      </c>
      <c r="AT32" s="719">
        <f t="shared" si="29"/>
        <v>0</v>
      </c>
      <c r="AU32" s="719">
        <f t="shared" si="30"/>
        <v>0</v>
      </c>
      <c r="AV32" s="123"/>
    </row>
    <row r="33" spans="1:48" s="60" customFormat="1">
      <c r="A33" s="96"/>
      <c r="B33" s="119"/>
      <c r="C33" s="120"/>
      <c r="D33" s="118"/>
      <c r="E33" s="714"/>
      <c r="F33" s="715"/>
      <c r="G33" s="716">
        <f t="shared" si="15"/>
        <v>0</v>
      </c>
      <c r="H33" s="717"/>
      <c r="I33" s="718">
        <f t="shared" si="16"/>
        <v>0</v>
      </c>
      <c r="J33" s="719">
        <f t="shared" si="17"/>
        <v>0</v>
      </c>
      <c r="K33" s="719">
        <f t="shared" si="18"/>
        <v>0</v>
      </c>
      <c r="L33" s="123"/>
      <c r="M33" s="59"/>
      <c r="N33" s="119"/>
      <c r="O33" s="120"/>
      <c r="P33" s="118"/>
      <c r="Q33" s="714"/>
      <c r="R33" s="715"/>
      <c r="S33" s="716">
        <f t="shared" si="19"/>
        <v>0</v>
      </c>
      <c r="T33" s="717"/>
      <c r="U33" s="718">
        <f t="shared" si="20"/>
        <v>0</v>
      </c>
      <c r="V33" s="719">
        <f t="shared" si="21"/>
        <v>0</v>
      </c>
      <c r="W33" s="719">
        <f t="shared" si="22"/>
        <v>0</v>
      </c>
      <c r="X33" s="123"/>
      <c r="Y33" s="59"/>
      <c r="Z33" s="119"/>
      <c r="AA33" s="120"/>
      <c r="AB33" s="118"/>
      <c r="AC33" s="714"/>
      <c r="AD33" s="715"/>
      <c r="AE33" s="716">
        <f t="shared" si="23"/>
        <v>0</v>
      </c>
      <c r="AF33" s="717"/>
      <c r="AG33" s="718">
        <f t="shared" si="24"/>
        <v>0</v>
      </c>
      <c r="AH33" s="719">
        <f t="shared" si="25"/>
        <v>0</v>
      </c>
      <c r="AI33" s="719">
        <f t="shared" si="26"/>
        <v>0</v>
      </c>
      <c r="AJ33" s="123"/>
      <c r="AK33" s="59"/>
      <c r="AL33" s="119"/>
      <c r="AM33" s="120"/>
      <c r="AN33" s="118"/>
      <c r="AO33" s="714"/>
      <c r="AP33" s="715"/>
      <c r="AQ33" s="716">
        <f t="shared" si="27"/>
        <v>0</v>
      </c>
      <c r="AR33" s="717"/>
      <c r="AS33" s="718">
        <f t="shared" si="28"/>
        <v>0</v>
      </c>
      <c r="AT33" s="719">
        <f t="shared" si="29"/>
        <v>0</v>
      </c>
      <c r="AU33" s="719">
        <f t="shared" si="30"/>
        <v>0</v>
      </c>
      <c r="AV33" s="123"/>
    </row>
    <row r="34" spans="1:48" s="60" customFormat="1">
      <c r="A34" s="96"/>
      <c r="B34" s="119"/>
      <c r="C34" s="120"/>
      <c r="D34" s="118"/>
      <c r="E34" s="714"/>
      <c r="F34" s="715"/>
      <c r="G34" s="716">
        <f t="shared" si="15"/>
        <v>0</v>
      </c>
      <c r="H34" s="717"/>
      <c r="I34" s="718">
        <f t="shared" si="16"/>
        <v>0</v>
      </c>
      <c r="J34" s="719">
        <f t="shared" si="17"/>
        <v>0</v>
      </c>
      <c r="K34" s="719">
        <f t="shared" si="18"/>
        <v>0</v>
      </c>
      <c r="L34" s="123"/>
      <c r="M34" s="59"/>
      <c r="N34" s="119"/>
      <c r="O34" s="120"/>
      <c r="P34" s="118"/>
      <c r="Q34" s="714"/>
      <c r="R34" s="715"/>
      <c r="S34" s="716">
        <f t="shared" si="19"/>
        <v>0</v>
      </c>
      <c r="T34" s="717"/>
      <c r="U34" s="718">
        <f t="shared" si="20"/>
        <v>0</v>
      </c>
      <c r="V34" s="719">
        <f t="shared" si="21"/>
        <v>0</v>
      </c>
      <c r="W34" s="719">
        <f t="shared" si="22"/>
        <v>0</v>
      </c>
      <c r="X34" s="123"/>
      <c r="Y34" s="59"/>
      <c r="Z34" s="119"/>
      <c r="AA34" s="120"/>
      <c r="AB34" s="118"/>
      <c r="AC34" s="714"/>
      <c r="AD34" s="715"/>
      <c r="AE34" s="716">
        <f t="shared" si="23"/>
        <v>0</v>
      </c>
      <c r="AF34" s="717"/>
      <c r="AG34" s="718">
        <f t="shared" si="24"/>
        <v>0</v>
      </c>
      <c r="AH34" s="719">
        <f t="shared" si="25"/>
        <v>0</v>
      </c>
      <c r="AI34" s="719">
        <f t="shared" si="26"/>
        <v>0</v>
      </c>
      <c r="AJ34" s="123"/>
      <c r="AK34" s="59"/>
      <c r="AL34" s="119"/>
      <c r="AM34" s="120"/>
      <c r="AN34" s="118"/>
      <c r="AO34" s="714"/>
      <c r="AP34" s="715"/>
      <c r="AQ34" s="716">
        <f t="shared" si="27"/>
        <v>0</v>
      </c>
      <c r="AR34" s="717"/>
      <c r="AS34" s="718">
        <f t="shared" si="28"/>
        <v>0</v>
      </c>
      <c r="AT34" s="719">
        <f t="shared" si="29"/>
        <v>0</v>
      </c>
      <c r="AU34" s="719">
        <f t="shared" si="30"/>
        <v>0</v>
      </c>
      <c r="AV34" s="123"/>
    </row>
    <row r="35" spans="1:48" s="60" customFormat="1">
      <c r="A35" s="96"/>
      <c r="B35" s="119"/>
      <c r="C35" s="120"/>
      <c r="D35" s="118"/>
      <c r="E35" s="714"/>
      <c r="F35" s="715"/>
      <c r="G35" s="716">
        <f>INT(E35*F35)</f>
        <v>0</v>
      </c>
      <c r="H35" s="717"/>
      <c r="I35" s="718">
        <f>INT(E35*H35)</f>
        <v>0</v>
      </c>
      <c r="J35" s="719">
        <f>F35-H35</f>
        <v>0</v>
      </c>
      <c r="K35" s="719">
        <f>G35-I35</f>
        <v>0</v>
      </c>
      <c r="L35" s="123"/>
      <c r="M35" s="59"/>
      <c r="N35" s="119"/>
      <c r="O35" s="120"/>
      <c r="P35" s="118"/>
      <c r="Q35" s="714"/>
      <c r="R35" s="715"/>
      <c r="S35" s="716">
        <f t="shared" si="19"/>
        <v>0</v>
      </c>
      <c r="T35" s="717"/>
      <c r="U35" s="718">
        <f t="shared" si="20"/>
        <v>0</v>
      </c>
      <c r="V35" s="719">
        <f t="shared" si="21"/>
        <v>0</v>
      </c>
      <c r="W35" s="719">
        <f t="shared" si="22"/>
        <v>0</v>
      </c>
      <c r="X35" s="123"/>
      <c r="Y35" s="59"/>
      <c r="Z35" s="119"/>
      <c r="AA35" s="120"/>
      <c r="AB35" s="118"/>
      <c r="AC35" s="714"/>
      <c r="AD35" s="715"/>
      <c r="AE35" s="716">
        <f t="shared" si="23"/>
        <v>0</v>
      </c>
      <c r="AF35" s="717"/>
      <c r="AG35" s="718">
        <f t="shared" si="24"/>
        <v>0</v>
      </c>
      <c r="AH35" s="719">
        <f t="shared" si="25"/>
        <v>0</v>
      </c>
      <c r="AI35" s="719">
        <f t="shared" si="26"/>
        <v>0</v>
      </c>
      <c r="AJ35" s="123"/>
      <c r="AK35" s="59"/>
      <c r="AL35" s="119"/>
      <c r="AM35" s="120"/>
      <c r="AN35" s="118"/>
      <c r="AO35" s="714"/>
      <c r="AP35" s="715"/>
      <c r="AQ35" s="716">
        <f t="shared" si="27"/>
        <v>0</v>
      </c>
      <c r="AR35" s="717"/>
      <c r="AS35" s="718">
        <f t="shared" si="28"/>
        <v>0</v>
      </c>
      <c r="AT35" s="719">
        <f t="shared" si="29"/>
        <v>0</v>
      </c>
      <c r="AU35" s="719">
        <f t="shared" si="30"/>
        <v>0</v>
      </c>
      <c r="AV35" s="123"/>
    </row>
    <row r="36" spans="1:48" s="60" customFormat="1" ht="24" thickBot="1">
      <c r="A36" s="96"/>
      <c r="B36" s="121"/>
      <c r="C36" s="741"/>
      <c r="D36" s="122"/>
      <c r="E36" s="720"/>
      <c r="F36" s="721"/>
      <c r="G36" s="722">
        <f>INT(E36*F36)</f>
        <v>0</v>
      </c>
      <c r="H36" s="723"/>
      <c r="I36" s="724">
        <f>INT(E36*H36)</f>
        <v>0</v>
      </c>
      <c r="J36" s="725">
        <f>F36-H36</f>
        <v>0</v>
      </c>
      <c r="K36" s="725">
        <f>G36-I36</f>
        <v>0</v>
      </c>
      <c r="L36" s="123"/>
      <c r="M36" s="59"/>
      <c r="N36" s="121"/>
      <c r="O36" s="741"/>
      <c r="P36" s="122"/>
      <c r="Q36" s="720"/>
      <c r="R36" s="721"/>
      <c r="S36" s="722">
        <f t="shared" si="19"/>
        <v>0</v>
      </c>
      <c r="T36" s="723"/>
      <c r="U36" s="724">
        <f t="shared" si="20"/>
        <v>0</v>
      </c>
      <c r="V36" s="725">
        <f t="shared" si="21"/>
        <v>0</v>
      </c>
      <c r="W36" s="725">
        <f t="shared" si="22"/>
        <v>0</v>
      </c>
      <c r="X36" s="123"/>
      <c r="Y36" s="59"/>
      <c r="Z36" s="121"/>
      <c r="AA36" s="741"/>
      <c r="AB36" s="122"/>
      <c r="AC36" s="720"/>
      <c r="AD36" s="721"/>
      <c r="AE36" s="722">
        <f t="shared" si="23"/>
        <v>0</v>
      </c>
      <c r="AF36" s="723"/>
      <c r="AG36" s="724">
        <f t="shared" si="24"/>
        <v>0</v>
      </c>
      <c r="AH36" s="725">
        <f t="shared" si="25"/>
        <v>0</v>
      </c>
      <c r="AI36" s="725">
        <f t="shared" si="26"/>
        <v>0</v>
      </c>
      <c r="AJ36" s="123"/>
      <c r="AK36" s="59"/>
      <c r="AL36" s="121"/>
      <c r="AM36" s="741"/>
      <c r="AN36" s="122"/>
      <c r="AO36" s="720"/>
      <c r="AP36" s="721"/>
      <c r="AQ36" s="722">
        <f t="shared" si="27"/>
        <v>0</v>
      </c>
      <c r="AR36" s="723"/>
      <c r="AS36" s="724">
        <f t="shared" si="28"/>
        <v>0</v>
      </c>
      <c r="AT36" s="725">
        <f t="shared" si="29"/>
        <v>0</v>
      </c>
      <c r="AU36" s="725">
        <f t="shared" si="30"/>
        <v>0</v>
      </c>
      <c r="AV36" s="123"/>
    </row>
    <row r="37" spans="1:48" s="60" customFormat="1" ht="24.5" thickTop="1" thickBot="1">
      <c r="A37" s="96"/>
      <c r="B37" s="1900" t="s">
        <v>338</v>
      </c>
      <c r="C37" s="1901"/>
      <c r="D37" s="1901"/>
      <c r="E37" s="1901"/>
      <c r="F37" s="726"/>
      <c r="G37" s="726">
        <f>SUM(G27:G36)</f>
        <v>0</v>
      </c>
      <c r="H37" s="727"/>
      <c r="I37" s="727">
        <f>SUM(I27:I36)</f>
        <v>0</v>
      </c>
      <c r="J37" s="728"/>
      <c r="K37" s="728">
        <f>SUM(K27:K36)</f>
        <v>0</v>
      </c>
      <c r="L37" s="54"/>
      <c r="M37" s="59"/>
      <c r="N37" s="1900" t="s">
        <v>338</v>
      </c>
      <c r="O37" s="1901"/>
      <c r="P37" s="1901"/>
      <c r="Q37" s="1901"/>
      <c r="R37" s="726"/>
      <c r="S37" s="726">
        <f>SUM(S27:S36)</f>
        <v>0</v>
      </c>
      <c r="T37" s="727"/>
      <c r="U37" s="727">
        <f>SUM(U27:U36)</f>
        <v>0</v>
      </c>
      <c r="V37" s="728"/>
      <c r="W37" s="728">
        <f>SUM(W27:W36)</f>
        <v>0</v>
      </c>
      <c r="X37" s="54"/>
      <c r="Y37" s="59"/>
      <c r="Z37" s="1900" t="s">
        <v>338</v>
      </c>
      <c r="AA37" s="1901"/>
      <c r="AB37" s="1901"/>
      <c r="AC37" s="1901"/>
      <c r="AD37" s="726"/>
      <c r="AE37" s="726">
        <f>SUM(AE27:AE36)</f>
        <v>0</v>
      </c>
      <c r="AF37" s="727"/>
      <c r="AG37" s="727">
        <f>SUM(AG27:AG36)</f>
        <v>0</v>
      </c>
      <c r="AH37" s="728"/>
      <c r="AI37" s="728">
        <f>SUM(AI27:AI36)</f>
        <v>0</v>
      </c>
      <c r="AJ37" s="54"/>
      <c r="AK37" s="59"/>
      <c r="AL37" s="1900" t="s">
        <v>338</v>
      </c>
      <c r="AM37" s="1901"/>
      <c r="AN37" s="1901"/>
      <c r="AO37" s="1901"/>
      <c r="AP37" s="726"/>
      <c r="AQ37" s="726">
        <f>SUM(AQ27:AQ36)</f>
        <v>0</v>
      </c>
      <c r="AR37" s="727"/>
      <c r="AS37" s="727">
        <f>SUM(AS27:AS36)</f>
        <v>0</v>
      </c>
      <c r="AT37" s="728"/>
      <c r="AU37" s="728">
        <f>SUM(AU27:AU36)</f>
        <v>0</v>
      </c>
      <c r="AV37" s="54"/>
    </row>
    <row r="38" spans="1:48" s="60" customFormat="1">
      <c r="A38" s="96"/>
      <c r="B38" s="116"/>
      <c r="C38" s="117"/>
      <c r="D38" s="118"/>
      <c r="E38" s="714"/>
      <c r="F38" s="715"/>
      <c r="G38" s="716">
        <f t="shared" ref="G38:G47" si="31">INT(E38*F38)</f>
        <v>0</v>
      </c>
      <c r="H38" s="717"/>
      <c r="I38" s="718">
        <f t="shared" ref="I38:I47" si="32">INT(E38*H38)</f>
        <v>0</v>
      </c>
      <c r="J38" s="719">
        <f t="shared" ref="J38:J47" si="33">F38-H38</f>
        <v>0</v>
      </c>
      <c r="K38" s="719">
        <f t="shared" ref="K38:K47" si="34">G38-I38</f>
        <v>0</v>
      </c>
      <c r="L38" s="123"/>
      <c r="M38" s="59"/>
      <c r="N38" s="116"/>
      <c r="O38" s="117"/>
      <c r="P38" s="118"/>
      <c r="Q38" s="714"/>
      <c r="R38" s="715"/>
      <c r="S38" s="716">
        <f t="shared" ref="S38:S47" si="35">INT(Q38*R38)</f>
        <v>0</v>
      </c>
      <c r="T38" s="717"/>
      <c r="U38" s="718">
        <f t="shared" ref="U38:U47" si="36">INT(Q38*T38)</f>
        <v>0</v>
      </c>
      <c r="V38" s="719">
        <f t="shared" ref="V38:V47" si="37">R38-T38</f>
        <v>0</v>
      </c>
      <c r="W38" s="719">
        <f t="shared" ref="W38:W47" si="38">S38-U38</f>
        <v>0</v>
      </c>
      <c r="X38" s="123"/>
      <c r="Y38" s="59"/>
      <c r="Z38" s="116"/>
      <c r="AA38" s="117"/>
      <c r="AB38" s="118"/>
      <c r="AC38" s="714"/>
      <c r="AD38" s="715"/>
      <c r="AE38" s="716">
        <f t="shared" ref="AE38:AE47" si="39">INT(AC38*AD38)</f>
        <v>0</v>
      </c>
      <c r="AF38" s="717"/>
      <c r="AG38" s="718">
        <f t="shared" ref="AG38:AG47" si="40">INT(AC38*AF38)</f>
        <v>0</v>
      </c>
      <c r="AH38" s="719">
        <f t="shared" ref="AH38:AH47" si="41">AD38-AF38</f>
        <v>0</v>
      </c>
      <c r="AI38" s="719">
        <f t="shared" ref="AI38:AI47" si="42">AE38-AG38</f>
        <v>0</v>
      </c>
      <c r="AJ38" s="123"/>
      <c r="AK38" s="59"/>
      <c r="AL38" s="116"/>
      <c r="AM38" s="117"/>
      <c r="AN38" s="118"/>
      <c r="AO38" s="714"/>
      <c r="AP38" s="715"/>
      <c r="AQ38" s="716">
        <f t="shared" ref="AQ38:AQ47" si="43">INT(AO38*AP38)</f>
        <v>0</v>
      </c>
      <c r="AR38" s="717"/>
      <c r="AS38" s="718">
        <f t="shared" ref="AS38:AS47" si="44">INT(AO38*AR38)</f>
        <v>0</v>
      </c>
      <c r="AT38" s="719">
        <f t="shared" ref="AT38:AT47" si="45">AP38-AR38</f>
        <v>0</v>
      </c>
      <c r="AU38" s="719">
        <f t="shared" ref="AU38:AU47" si="46">AQ38-AS38</f>
        <v>0</v>
      </c>
      <c r="AV38" s="123"/>
    </row>
    <row r="39" spans="1:48" s="60" customFormat="1">
      <c r="A39" s="96"/>
      <c r="B39" s="119"/>
      <c r="C39" s="120"/>
      <c r="D39" s="118"/>
      <c r="E39" s="714"/>
      <c r="F39" s="715"/>
      <c r="G39" s="716">
        <f t="shared" si="31"/>
        <v>0</v>
      </c>
      <c r="H39" s="717"/>
      <c r="I39" s="718">
        <f t="shared" si="32"/>
        <v>0</v>
      </c>
      <c r="J39" s="719">
        <f t="shared" si="33"/>
        <v>0</v>
      </c>
      <c r="K39" s="719">
        <f t="shared" si="34"/>
        <v>0</v>
      </c>
      <c r="L39" s="123"/>
      <c r="M39" s="59"/>
      <c r="N39" s="119"/>
      <c r="O39" s="120"/>
      <c r="P39" s="118"/>
      <c r="Q39" s="714"/>
      <c r="R39" s="715"/>
      <c r="S39" s="716">
        <f t="shared" si="35"/>
        <v>0</v>
      </c>
      <c r="T39" s="717"/>
      <c r="U39" s="718">
        <f t="shared" si="36"/>
        <v>0</v>
      </c>
      <c r="V39" s="719">
        <f t="shared" si="37"/>
        <v>0</v>
      </c>
      <c r="W39" s="719">
        <f t="shared" si="38"/>
        <v>0</v>
      </c>
      <c r="X39" s="123"/>
      <c r="Y39" s="59"/>
      <c r="Z39" s="119"/>
      <c r="AA39" s="120"/>
      <c r="AB39" s="118"/>
      <c r="AC39" s="714"/>
      <c r="AD39" s="715"/>
      <c r="AE39" s="716">
        <f t="shared" si="39"/>
        <v>0</v>
      </c>
      <c r="AF39" s="717"/>
      <c r="AG39" s="718">
        <f t="shared" si="40"/>
        <v>0</v>
      </c>
      <c r="AH39" s="719">
        <f t="shared" si="41"/>
        <v>0</v>
      </c>
      <c r="AI39" s="719">
        <f t="shared" si="42"/>
        <v>0</v>
      </c>
      <c r="AJ39" s="123"/>
      <c r="AK39" s="59"/>
      <c r="AL39" s="119"/>
      <c r="AM39" s="120"/>
      <c r="AN39" s="118"/>
      <c r="AO39" s="714"/>
      <c r="AP39" s="715"/>
      <c r="AQ39" s="716">
        <f t="shared" si="43"/>
        <v>0</v>
      </c>
      <c r="AR39" s="717"/>
      <c r="AS39" s="718">
        <f t="shared" si="44"/>
        <v>0</v>
      </c>
      <c r="AT39" s="719">
        <f t="shared" si="45"/>
        <v>0</v>
      </c>
      <c r="AU39" s="719">
        <f t="shared" si="46"/>
        <v>0</v>
      </c>
      <c r="AV39" s="123"/>
    </row>
    <row r="40" spans="1:48" s="60" customFormat="1">
      <c r="A40" s="96"/>
      <c r="B40" s="119"/>
      <c r="C40" s="120"/>
      <c r="D40" s="118"/>
      <c r="E40" s="714"/>
      <c r="F40" s="715"/>
      <c r="G40" s="716">
        <f t="shared" si="31"/>
        <v>0</v>
      </c>
      <c r="H40" s="717"/>
      <c r="I40" s="718">
        <f t="shared" si="32"/>
        <v>0</v>
      </c>
      <c r="J40" s="719">
        <f t="shared" si="33"/>
        <v>0</v>
      </c>
      <c r="K40" s="719">
        <f t="shared" si="34"/>
        <v>0</v>
      </c>
      <c r="L40" s="123"/>
      <c r="M40" s="59"/>
      <c r="N40" s="119"/>
      <c r="O40" s="120"/>
      <c r="P40" s="118"/>
      <c r="Q40" s="714"/>
      <c r="R40" s="715"/>
      <c r="S40" s="716">
        <f t="shared" si="35"/>
        <v>0</v>
      </c>
      <c r="T40" s="717"/>
      <c r="U40" s="718">
        <f t="shared" si="36"/>
        <v>0</v>
      </c>
      <c r="V40" s="719">
        <f t="shared" si="37"/>
        <v>0</v>
      </c>
      <c r="W40" s="719">
        <f t="shared" si="38"/>
        <v>0</v>
      </c>
      <c r="X40" s="123"/>
      <c r="Y40" s="59"/>
      <c r="Z40" s="119"/>
      <c r="AA40" s="120"/>
      <c r="AB40" s="118"/>
      <c r="AC40" s="714"/>
      <c r="AD40" s="715"/>
      <c r="AE40" s="716">
        <f t="shared" si="39"/>
        <v>0</v>
      </c>
      <c r="AF40" s="717"/>
      <c r="AG40" s="718">
        <f t="shared" si="40"/>
        <v>0</v>
      </c>
      <c r="AH40" s="719">
        <f t="shared" si="41"/>
        <v>0</v>
      </c>
      <c r="AI40" s="719">
        <f t="shared" si="42"/>
        <v>0</v>
      </c>
      <c r="AJ40" s="123"/>
      <c r="AK40" s="59"/>
      <c r="AL40" s="119"/>
      <c r="AM40" s="120"/>
      <c r="AN40" s="118"/>
      <c r="AO40" s="714"/>
      <c r="AP40" s="715"/>
      <c r="AQ40" s="716">
        <f t="shared" si="43"/>
        <v>0</v>
      </c>
      <c r="AR40" s="717"/>
      <c r="AS40" s="718">
        <f t="shared" si="44"/>
        <v>0</v>
      </c>
      <c r="AT40" s="719">
        <f t="shared" si="45"/>
        <v>0</v>
      </c>
      <c r="AU40" s="719">
        <f t="shared" si="46"/>
        <v>0</v>
      </c>
      <c r="AV40" s="123"/>
    </row>
    <row r="41" spans="1:48" s="60" customFormat="1">
      <c r="A41" s="96"/>
      <c r="B41" s="119"/>
      <c r="C41" s="120"/>
      <c r="D41" s="118"/>
      <c r="E41" s="714"/>
      <c r="F41" s="715"/>
      <c r="G41" s="716">
        <f t="shared" si="31"/>
        <v>0</v>
      </c>
      <c r="H41" s="717"/>
      <c r="I41" s="718">
        <f t="shared" si="32"/>
        <v>0</v>
      </c>
      <c r="J41" s="719">
        <f t="shared" si="33"/>
        <v>0</v>
      </c>
      <c r="K41" s="719">
        <f t="shared" si="34"/>
        <v>0</v>
      </c>
      <c r="L41" s="123"/>
      <c r="M41" s="59"/>
      <c r="N41" s="119"/>
      <c r="O41" s="120"/>
      <c r="P41" s="118"/>
      <c r="Q41" s="714"/>
      <c r="R41" s="715"/>
      <c r="S41" s="716">
        <f t="shared" si="35"/>
        <v>0</v>
      </c>
      <c r="T41" s="717"/>
      <c r="U41" s="718">
        <f t="shared" si="36"/>
        <v>0</v>
      </c>
      <c r="V41" s="719">
        <f t="shared" si="37"/>
        <v>0</v>
      </c>
      <c r="W41" s="719">
        <f t="shared" si="38"/>
        <v>0</v>
      </c>
      <c r="X41" s="123"/>
      <c r="Y41" s="59"/>
      <c r="Z41" s="119"/>
      <c r="AA41" s="120"/>
      <c r="AB41" s="118"/>
      <c r="AC41" s="714"/>
      <c r="AD41" s="715"/>
      <c r="AE41" s="716">
        <f t="shared" si="39"/>
        <v>0</v>
      </c>
      <c r="AF41" s="717"/>
      <c r="AG41" s="718">
        <f t="shared" si="40"/>
        <v>0</v>
      </c>
      <c r="AH41" s="719">
        <f t="shared" si="41"/>
        <v>0</v>
      </c>
      <c r="AI41" s="719">
        <f t="shared" si="42"/>
        <v>0</v>
      </c>
      <c r="AJ41" s="123"/>
      <c r="AK41" s="59"/>
      <c r="AL41" s="119"/>
      <c r="AM41" s="120"/>
      <c r="AN41" s="118"/>
      <c r="AO41" s="714"/>
      <c r="AP41" s="715"/>
      <c r="AQ41" s="716">
        <f t="shared" si="43"/>
        <v>0</v>
      </c>
      <c r="AR41" s="717"/>
      <c r="AS41" s="718">
        <f t="shared" si="44"/>
        <v>0</v>
      </c>
      <c r="AT41" s="719">
        <f t="shared" si="45"/>
        <v>0</v>
      </c>
      <c r="AU41" s="719">
        <f t="shared" si="46"/>
        <v>0</v>
      </c>
      <c r="AV41" s="123"/>
    </row>
    <row r="42" spans="1:48" s="60" customFormat="1">
      <c r="A42" s="96"/>
      <c r="B42" s="119"/>
      <c r="C42" s="120"/>
      <c r="D42" s="118"/>
      <c r="E42" s="714"/>
      <c r="F42" s="715"/>
      <c r="G42" s="716">
        <f t="shared" si="31"/>
        <v>0</v>
      </c>
      <c r="H42" s="717"/>
      <c r="I42" s="718">
        <f t="shared" si="32"/>
        <v>0</v>
      </c>
      <c r="J42" s="719">
        <f t="shared" si="33"/>
        <v>0</v>
      </c>
      <c r="K42" s="719">
        <f t="shared" si="34"/>
        <v>0</v>
      </c>
      <c r="L42" s="123"/>
      <c r="M42" s="59"/>
      <c r="N42" s="119"/>
      <c r="O42" s="120"/>
      <c r="P42" s="118"/>
      <c r="Q42" s="714"/>
      <c r="R42" s="715"/>
      <c r="S42" s="716">
        <f t="shared" si="35"/>
        <v>0</v>
      </c>
      <c r="T42" s="717"/>
      <c r="U42" s="718">
        <f t="shared" si="36"/>
        <v>0</v>
      </c>
      <c r="V42" s="719">
        <f t="shared" si="37"/>
        <v>0</v>
      </c>
      <c r="W42" s="719">
        <f t="shared" si="38"/>
        <v>0</v>
      </c>
      <c r="X42" s="123"/>
      <c r="Y42" s="59"/>
      <c r="Z42" s="119"/>
      <c r="AA42" s="120"/>
      <c r="AB42" s="118"/>
      <c r="AC42" s="714"/>
      <c r="AD42" s="715"/>
      <c r="AE42" s="716">
        <f t="shared" si="39"/>
        <v>0</v>
      </c>
      <c r="AF42" s="717"/>
      <c r="AG42" s="718">
        <f t="shared" si="40"/>
        <v>0</v>
      </c>
      <c r="AH42" s="719">
        <f t="shared" si="41"/>
        <v>0</v>
      </c>
      <c r="AI42" s="719">
        <f t="shared" si="42"/>
        <v>0</v>
      </c>
      <c r="AJ42" s="123"/>
      <c r="AK42" s="59"/>
      <c r="AL42" s="119"/>
      <c r="AM42" s="120"/>
      <c r="AN42" s="118"/>
      <c r="AO42" s="714"/>
      <c r="AP42" s="715"/>
      <c r="AQ42" s="716">
        <f t="shared" si="43"/>
        <v>0</v>
      </c>
      <c r="AR42" s="717"/>
      <c r="AS42" s="718">
        <f t="shared" si="44"/>
        <v>0</v>
      </c>
      <c r="AT42" s="719">
        <f t="shared" si="45"/>
        <v>0</v>
      </c>
      <c r="AU42" s="719">
        <f t="shared" si="46"/>
        <v>0</v>
      </c>
      <c r="AV42" s="123"/>
    </row>
    <row r="43" spans="1:48" s="60" customFormat="1">
      <c r="A43" s="96"/>
      <c r="B43" s="119"/>
      <c r="C43" s="120"/>
      <c r="D43" s="118"/>
      <c r="E43" s="714"/>
      <c r="F43" s="715"/>
      <c r="G43" s="716">
        <f t="shared" si="31"/>
        <v>0</v>
      </c>
      <c r="H43" s="717"/>
      <c r="I43" s="718">
        <f t="shared" si="32"/>
        <v>0</v>
      </c>
      <c r="J43" s="719">
        <f t="shared" si="33"/>
        <v>0</v>
      </c>
      <c r="K43" s="719">
        <f t="shared" si="34"/>
        <v>0</v>
      </c>
      <c r="L43" s="123"/>
      <c r="M43" s="59"/>
      <c r="N43" s="119"/>
      <c r="O43" s="120"/>
      <c r="P43" s="118"/>
      <c r="Q43" s="714"/>
      <c r="R43" s="715"/>
      <c r="S43" s="716">
        <f t="shared" si="35"/>
        <v>0</v>
      </c>
      <c r="T43" s="717"/>
      <c r="U43" s="718">
        <f t="shared" si="36"/>
        <v>0</v>
      </c>
      <c r="V43" s="719">
        <f t="shared" si="37"/>
        <v>0</v>
      </c>
      <c r="W43" s="719">
        <f t="shared" si="38"/>
        <v>0</v>
      </c>
      <c r="X43" s="123"/>
      <c r="Y43" s="59"/>
      <c r="Z43" s="119"/>
      <c r="AA43" s="120"/>
      <c r="AB43" s="118"/>
      <c r="AC43" s="714"/>
      <c r="AD43" s="715"/>
      <c r="AE43" s="716">
        <f t="shared" si="39"/>
        <v>0</v>
      </c>
      <c r="AF43" s="717"/>
      <c r="AG43" s="718">
        <f t="shared" si="40"/>
        <v>0</v>
      </c>
      <c r="AH43" s="719">
        <f t="shared" si="41"/>
        <v>0</v>
      </c>
      <c r="AI43" s="719">
        <f t="shared" si="42"/>
        <v>0</v>
      </c>
      <c r="AJ43" s="123"/>
      <c r="AK43" s="59"/>
      <c r="AL43" s="119"/>
      <c r="AM43" s="120"/>
      <c r="AN43" s="118"/>
      <c r="AO43" s="714"/>
      <c r="AP43" s="715"/>
      <c r="AQ43" s="716">
        <f t="shared" si="43"/>
        <v>0</v>
      </c>
      <c r="AR43" s="717"/>
      <c r="AS43" s="718">
        <f t="shared" si="44"/>
        <v>0</v>
      </c>
      <c r="AT43" s="719">
        <f t="shared" si="45"/>
        <v>0</v>
      </c>
      <c r="AU43" s="719">
        <f t="shared" si="46"/>
        <v>0</v>
      </c>
      <c r="AV43" s="123"/>
    </row>
    <row r="44" spans="1:48" s="60" customFormat="1">
      <c r="A44" s="96"/>
      <c r="B44" s="119"/>
      <c r="C44" s="120"/>
      <c r="D44" s="118"/>
      <c r="E44" s="714"/>
      <c r="F44" s="715"/>
      <c r="G44" s="716">
        <f t="shared" si="31"/>
        <v>0</v>
      </c>
      <c r="H44" s="717"/>
      <c r="I44" s="718">
        <f t="shared" si="32"/>
        <v>0</v>
      </c>
      <c r="J44" s="719">
        <f t="shared" si="33"/>
        <v>0</v>
      </c>
      <c r="K44" s="719">
        <f t="shared" si="34"/>
        <v>0</v>
      </c>
      <c r="L44" s="123"/>
      <c r="M44" s="59"/>
      <c r="N44" s="119"/>
      <c r="O44" s="120"/>
      <c r="P44" s="118"/>
      <c r="Q44" s="714"/>
      <c r="R44" s="715"/>
      <c r="S44" s="716">
        <f t="shared" si="35"/>
        <v>0</v>
      </c>
      <c r="T44" s="717"/>
      <c r="U44" s="718">
        <f t="shared" si="36"/>
        <v>0</v>
      </c>
      <c r="V44" s="719">
        <f t="shared" si="37"/>
        <v>0</v>
      </c>
      <c r="W44" s="719">
        <f t="shared" si="38"/>
        <v>0</v>
      </c>
      <c r="X44" s="123"/>
      <c r="Y44" s="59"/>
      <c r="Z44" s="119"/>
      <c r="AA44" s="120"/>
      <c r="AB44" s="118"/>
      <c r="AC44" s="714"/>
      <c r="AD44" s="715"/>
      <c r="AE44" s="716">
        <f t="shared" si="39"/>
        <v>0</v>
      </c>
      <c r="AF44" s="717"/>
      <c r="AG44" s="718">
        <f t="shared" si="40"/>
        <v>0</v>
      </c>
      <c r="AH44" s="719">
        <f t="shared" si="41"/>
        <v>0</v>
      </c>
      <c r="AI44" s="719">
        <f t="shared" si="42"/>
        <v>0</v>
      </c>
      <c r="AJ44" s="123"/>
      <c r="AK44" s="59"/>
      <c r="AL44" s="119"/>
      <c r="AM44" s="120"/>
      <c r="AN44" s="118"/>
      <c r="AO44" s="714"/>
      <c r="AP44" s="715"/>
      <c r="AQ44" s="716">
        <f t="shared" si="43"/>
        <v>0</v>
      </c>
      <c r="AR44" s="717"/>
      <c r="AS44" s="718">
        <f t="shared" si="44"/>
        <v>0</v>
      </c>
      <c r="AT44" s="719">
        <f t="shared" si="45"/>
        <v>0</v>
      </c>
      <c r="AU44" s="719">
        <f t="shared" si="46"/>
        <v>0</v>
      </c>
      <c r="AV44" s="123"/>
    </row>
    <row r="45" spans="1:48" s="60" customFormat="1">
      <c r="A45" s="96"/>
      <c r="B45" s="119"/>
      <c r="C45" s="120"/>
      <c r="D45" s="118"/>
      <c r="E45" s="714"/>
      <c r="F45" s="715"/>
      <c r="G45" s="716">
        <f t="shared" si="31"/>
        <v>0</v>
      </c>
      <c r="H45" s="717"/>
      <c r="I45" s="718">
        <f t="shared" si="32"/>
        <v>0</v>
      </c>
      <c r="J45" s="719">
        <f t="shared" si="33"/>
        <v>0</v>
      </c>
      <c r="K45" s="719">
        <f t="shared" si="34"/>
        <v>0</v>
      </c>
      <c r="L45" s="123"/>
      <c r="M45" s="59"/>
      <c r="N45" s="119"/>
      <c r="O45" s="120"/>
      <c r="P45" s="118"/>
      <c r="Q45" s="714"/>
      <c r="R45" s="715"/>
      <c r="S45" s="716">
        <f t="shared" si="35"/>
        <v>0</v>
      </c>
      <c r="T45" s="717"/>
      <c r="U45" s="718">
        <f t="shared" si="36"/>
        <v>0</v>
      </c>
      <c r="V45" s="719">
        <f t="shared" si="37"/>
        <v>0</v>
      </c>
      <c r="W45" s="719">
        <f t="shared" si="38"/>
        <v>0</v>
      </c>
      <c r="X45" s="123"/>
      <c r="Y45" s="59"/>
      <c r="Z45" s="119"/>
      <c r="AA45" s="120"/>
      <c r="AB45" s="118"/>
      <c r="AC45" s="714"/>
      <c r="AD45" s="715"/>
      <c r="AE45" s="716">
        <f t="shared" si="39"/>
        <v>0</v>
      </c>
      <c r="AF45" s="717"/>
      <c r="AG45" s="718">
        <f t="shared" si="40"/>
        <v>0</v>
      </c>
      <c r="AH45" s="719">
        <f t="shared" si="41"/>
        <v>0</v>
      </c>
      <c r="AI45" s="719">
        <f t="shared" si="42"/>
        <v>0</v>
      </c>
      <c r="AJ45" s="123"/>
      <c r="AK45" s="59"/>
      <c r="AL45" s="119"/>
      <c r="AM45" s="120"/>
      <c r="AN45" s="118"/>
      <c r="AO45" s="714"/>
      <c r="AP45" s="715"/>
      <c r="AQ45" s="716">
        <f t="shared" si="43"/>
        <v>0</v>
      </c>
      <c r="AR45" s="717"/>
      <c r="AS45" s="718">
        <f t="shared" si="44"/>
        <v>0</v>
      </c>
      <c r="AT45" s="719">
        <f t="shared" si="45"/>
        <v>0</v>
      </c>
      <c r="AU45" s="719">
        <f t="shared" si="46"/>
        <v>0</v>
      </c>
      <c r="AV45" s="123"/>
    </row>
    <row r="46" spans="1:48" s="60" customFormat="1">
      <c r="A46" s="96"/>
      <c r="B46" s="119"/>
      <c r="C46" s="120"/>
      <c r="D46" s="118"/>
      <c r="E46" s="714"/>
      <c r="F46" s="715"/>
      <c r="G46" s="716">
        <f t="shared" si="31"/>
        <v>0</v>
      </c>
      <c r="H46" s="717"/>
      <c r="I46" s="718">
        <f t="shared" si="32"/>
        <v>0</v>
      </c>
      <c r="J46" s="719">
        <f t="shared" si="33"/>
        <v>0</v>
      </c>
      <c r="K46" s="719">
        <f t="shared" si="34"/>
        <v>0</v>
      </c>
      <c r="L46" s="123"/>
      <c r="M46" s="59"/>
      <c r="N46" s="119"/>
      <c r="O46" s="120"/>
      <c r="P46" s="118"/>
      <c r="Q46" s="714"/>
      <c r="R46" s="715"/>
      <c r="S46" s="716">
        <f t="shared" si="35"/>
        <v>0</v>
      </c>
      <c r="T46" s="717"/>
      <c r="U46" s="718">
        <f t="shared" si="36"/>
        <v>0</v>
      </c>
      <c r="V46" s="719">
        <f t="shared" si="37"/>
        <v>0</v>
      </c>
      <c r="W46" s="719">
        <f t="shared" si="38"/>
        <v>0</v>
      </c>
      <c r="X46" s="123"/>
      <c r="Y46" s="59"/>
      <c r="Z46" s="119"/>
      <c r="AA46" s="120"/>
      <c r="AB46" s="118"/>
      <c r="AC46" s="714"/>
      <c r="AD46" s="715"/>
      <c r="AE46" s="716">
        <f t="shared" si="39"/>
        <v>0</v>
      </c>
      <c r="AF46" s="717"/>
      <c r="AG46" s="718">
        <f t="shared" si="40"/>
        <v>0</v>
      </c>
      <c r="AH46" s="719">
        <f t="shared" si="41"/>
        <v>0</v>
      </c>
      <c r="AI46" s="719">
        <f t="shared" si="42"/>
        <v>0</v>
      </c>
      <c r="AJ46" s="123"/>
      <c r="AK46" s="59"/>
      <c r="AL46" s="119"/>
      <c r="AM46" s="120"/>
      <c r="AN46" s="118"/>
      <c r="AO46" s="714"/>
      <c r="AP46" s="715"/>
      <c r="AQ46" s="716">
        <f t="shared" si="43"/>
        <v>0</v>
      </c>
      <c r="AR46" s="717"/>
      <c r="AS46" s="718">
        <f t="shared" si="44"/>
        <v>0</v>
      </c>
      <c r="AT46" s="719">
        <f t="shared" si="45"/>
        <v>0</v>
      </c>
      <c r="AU46" s="719">
        <f t="shared" si="46"/>
        <v>0</v>
      </c>
      <c r="AV46" s="123"/>
    </row>
    <row r="47" spans="1:48" s="60" customFormat="1" ht="24" thickBot="1">
      <c r="A47" s="96"/>
      <c r="B47" s="121"/>
      <c r="C47" s="741"/>
      <c r="D47" s="122"/>
      <c r="E47" s="720"/>
      <c r="F47" s="721"/>
      <c r="G47" s="722">
        <f t="shared" si="31"/>
        <v>0</v>
      </c>
      <c r="H47" s="723"/>
      <c r="I47" s="724">
        <f t="shared" si="32"/>
        <v>0</v>
      </c>
      <c r="J47" s="725">
        <f t="shared" si="33"/>
        <v>0</v>
      </c>
      <c r="K47" s="725">
        <f t="shared" si="34"/>
        <v>0</v>
      </c>
      <c r="L47" s="124"/>
      <c r="M47" s="59"/>
      <c r="N47" s="121"/>
      <c r="O47" s="741"/>
      <c r="P47" s="122"/>
      <c r="Q47" s="720"/>
      <c r="R47" s="721"/>
      <c r="S47" s="722">
        <f t="shared" si="35"/>
        <v>0</v>
      </c>
      <c r="T47" s="723"/>
      <c r="U47" s="724">
        <f t="shared" si="36"/>
        <v>0</v>
      </c>
      <c r="V47" s="725">
        <f t="shared" si="37"/>
        <v>0</v>
      </c>
      <c r="W47" s="725">
        <f t="shared" si="38"/>
        <v>0</v>
      </c>
      <c r="X47" s="124"/>
      <c r="Y47" s="59"/>
      <c r="Z47" s="121"/>
      <c r="AA47" s="741"/>
      <c r="AB47" s="122"/>
      <c r="AC47" s="720"/>
      <c r="AD47" s="721"/>
      <c r="AE47" s="722">
        <f t="shared" si="39"/>
        <v>0</v>
      </c>
      <c r="AF47" s="723"/>
      <c r="AG47" s="724">
        <f t="shared" si="40"/>
        <v>0</v>
      </c>
      <c r="AH47" s="725">
        <f t="shared" si="41"/>
        <v>0</v>
      </c>
      <c r="AI47" s="725">
        <f t="shared" si="42"/>
        <v>0</v>
      </c>
      <c r="AJ47" s="124"/>
      <c r="AK47" s="59"/>
      <c r="AL47" s="121"/>
      <c r="AM47" s="741"/>
      <c r="AN47" s="122"/>
      <c r="AO47" s="720"/>
      <c r="AP47" s="721"/>
      <c r="AQ47" s="722">
        <f t="shared" si="43"/>
        <v>0</v>
      </c>
      <c r="AR47" s="723"/>
      <c r="AS47" s="724">
        <f t="shared" si="44"/>
        <v>0</v>
      </c>
      <c r="AT47" s="725">
        <f t="shared" si="45"/>
        <v>0</v>
      </c>
      <c r="AU47" s="725">
        <f t="shared" si="46"/>
        <v>0</v>
      </c>
      <c r="AV47" s="124"/>
    </row>
    <row r="48" spans="1:48" s="60" customFormat="1" ht="24.5" thickTop="1" thickBot="1">
      <c r="A48" s="96"/>
      <c r="B48" s="1900" t="s">
        <v>337</v>
      </c>
      <c r="C48" s="1901"/>
      <c r="D48" s="1901"/>
      <c r="E48" s="1901"/>
      <c r="F48" s="726"/>
      <c r="G48" s="726">
        <f>SUM(G38:G47)</f>
        <v>0</v>
      </c>
      <c r="H48" s="727"/>
      <c r="I48" s="727">
        <f>SUM(I38:I47)</f>
        <v>0</v>
      </c>
      <c r="J48" s="728"/>
      <c r="K48" s="728">
        <f>SUM(K38:K47)</f>
        <v>0</v>
      </c>
      <c r="L48" s="53"/>
      <c r="M48" s="59"/>
      <c r="N48" s="1900" t="s">
        <v>337</v>
      </c>
      <c r="O48" s="1901"/>
      <c r="P48" s="1901"/>
      <c r="Q48" s="1901"/>
      <c r="R48" s="726"/>
      <c r="S48" s="726">
        <f>SUM(S38:S47)</f>
        <v>0</v>
      </c>
      <c r="T48" s="727"/>
      <c r="U48" s="727">
        <f>SUM(U38:U47)</f>
        <v>0</v>
      </c>
      <c r="V48" s="728"/>
      <c r="W48" s="728">
        <f>SUM(W38:W47)</f>
        <v>0</v>
      </c>
      <c r="X48" s="53"/>
      <c r="Y48" s="59"/>
      <c r="Z48" s="1900" t="s">
        <v>337</v>
      </c>
      <c r="AA48" s="1901"/>
      <c r="AB48" s="1901"/>
      <c r="AC48" s="1901"/>
      <c r="AD48" s="726"/>
      <c r="AE48" s="726">
        <f>SUM(AE38:AE47)</f>
        <v>0</v>
      </c>
      <c r="AF48" s="727"/>
      <c r="AG48" s="727">
        <f>SUM(AG38:AG47)</f>
        <v>0</v>
      </c>
      <c r="AH48" s="728"/>
      <c r="AI48" s="728">
        <f>SUM(AI38:AI47)</f>
        <v>0</v>
      </c>
      <c r="AJ48" s="53"/>
      <c r="AK48" s="59"/>
      <c r="AL48" s="1900" t="s">
        <v>337</v>
      </c>
      <c r="AM48" s="1901"/>
      <c r="AN48" s="1901"/>
      <c r="AO48" s="1901"/>
      <c r="AP48" s="726"/>
      <c r="AQ48" s="726">
        <f>SUM(AQ38:AQ47)</f>
        <v>0</v>
      </c>
      <c r="AR48" s="727"/>
      <c r="AS48" s="727">
        <f>SUM(AS38:AS47)</f>
        <v>0</v>
      </c>
      <c r="AT48" s="728"/>
      <c r="AU48" s="728">
        <f>SUM(AU38:AU47)</f>
        <v>0</v>
      </c>
      <c r="AV48" s="53"/>
    </row>
    <row r="49" spans="1:48" s="60" customFormat="1">
      <c r="A49" s="96"/>
      <c r="B49" s="116"/>
      <c r="C49" s="117"/>
      <c r="D49" s="118"/>
      <c r="E49" s="714"/>
      <c r="F49" s="715"/>
      <c r="G49" s="716">
        <f t="shared" ref="G49:G58" si="47">INT(E49*F49)</f>
        <v>0</v>
      </c>
      <c r="H49" s="717"/>
      <c r="I49" s="718">
        <f t="shared" ref="I49:I58" si="48">INT(E49*H49)</f>
        <v>0</v>
      </c>
      <c r="J49" s="719">
        <f t="shared" ref="J49:J58" si="49">F49-H49</f>
        <v>0</v>
      </c>
      <c r="K49" s="719">
        <f t="shared" ref="K49:K58" si="50">G49-I49</f>
        <v>0</v>
      </c>
      <c r="L49" s="123"/>
      <c r="M49" s="59"/>
      <c r="N49" s="116"/>
      <c r="O49" s="117"/>
      <c r="P49" s="118"/>
      <c r="Q49" s="714"/>
      <c r="R49" s="715"/>
      <c r="S49" s="716">
        <f t="shared" ref="S49:S58" si="51">INT(Q49*R49)</f>
        <v>0</v>
      </c>
      <c r="T49" s="717"/>
      <c r="U49" s="718">
        <f t="shared" ref="U49:U58" si="52">INT(Q49*T49)</f>
        <v>0</v>
      </c>
      <c r="V49" s="719">
        <f t="shared" ref="V49:V58" si="53">R49-T49</f>
        <v>0</v>
      </c>
      <c r="W49" s="719">
        <f t="shared" ref="W49:W58" si="54">S49-U49</f>
        <v>0</v>
      </c>
      <c r="X49" s="123"/>
      <c r="Y49" s="59"/>
      <c r="Z49" s="116"/>
      <c r="AA49" s="117"/>
      <c r="AB49" s="118"/>
      <c r="AC49" s="714"/>
      <c r="AD49" s="715"/>
      <c r="AE49" s="716">
        <f t="shared" ref="AE49:AE58" si="55">INT(AC49*AD49)</f>
        <v>0</v>
      </c>
      <c r="AF49" s="717"/>
      <c r="AG49" s="718">
        <f t="shared" ref="AG49:AG58" si="56">INT(AC49*AF49)</f>
        <v>0</v>
      </c>
      <c r="AH49" s="719">
        <f t="shared" ref="AH49:AH58" si="57">AD49-AF49</f>
        <v>0</v>
      </c>
      <c r="AI49" s="719">
        <f t="shared" ref="AI49:AI58" si="58">AE49-AG49</f>
        <v>0</v>
      </c>
      <c r="AJ49" s="123"/>
      <c r="AK49" s="59"/>
      <c r="AL49" s="116"/>
      <c r="AM49" s="117"/>
      <c r="AN49" s="118"/>
      <c r="AO49" s="714"/>
      <c r="AP49" s="715"/>
      <c r="AQ49" s="716">
        <f t="shared" ref="AQ49:AQ58" si="59">INT(AO49*AP49)</f>
        <v>0</v>
      </c>
      <c r="AR49" s="717"/>
      <c r="AS49" s="718">
        <f t="shared" ref="AS49:AS58" si="60">INT(AO49*AR49)</f>
        <v>0</v>
      </c>
      <c r="AT49" s="719">
        <f t="shared" ref="AT49:AT58" si="61">AP49-AR49</f>
        <v>0</v>
      </c>
      <c r="AU49" s="719">
        <f t="shared" ref="AU49:AU58" si="62">AQ49-AS49</f>
        <v>0</v>
      </c>
      <c r="AV49" s="123"/>
    </row>
    <row r="50" spans="1:48" s="60" customFormat="1">
      <c r="A50" s="96"/>
      <c r="B50" s="119"/>
      <c r="C50" s="120"/>
      <c r="D50" s="118"/>
      <c r="E50" s="714"/>
      <c r="F50" s="715"/>
      <c r="G50" s="716">
        <f t="shared" si="47"/>
        <v>0</v>
      </c>
      <c r="H50" s="717"/>
      <c r="I50" s="718">
        <f t="shared" si="48"/>
        <v>0</v>
      </c>
      <c r="J50" s="719">
        <f t="shared" si="49"/>
        <v>0</v>
      </c>
      <c r="K50" s="719">
        <f t="shared" si="50"/>
        <v>0</v>
      </c>
      <c r="L50" s="123"/>
      <c r="M50" s="59"/>
      <c r="N50" s="119"/>
      <c r="O50" s="120"/>
      <c r="P50" s="118"/>
      <c r="Q50" s="714"/>
      <c r="R50" s="715"/>
      <c r="S50" s="716">
        <f t="shared" si="51"/>
        <v>0</v>
      </c>
      <c r="T50" s="717"/>
      <c r="U50" s="718">
        <f t="shared" si="52"/>
        <v>0</v>
      </c>
      <c r="V50" s="719">
        <f t="shared" si="53"/>
        <v>0</v>
      </c>
      <c r="W50" s="719">
        <f t="shared" si="54"/>
        <v>0</v>
      </c>
      <c r="X50" s="123"/>
      <c r="Y50" s="59"/>
      <c r="Z50" s="119"/>
      <c r="AA50" s="120"/>
      <c r="AB50" s="118"/>
      <c r="AC50" s="714"/>
      <c r="AD50" s="715"/>
      <c r="AE50" s="716">
        <f t="shared" si="55"/>
        <v>0</v>
      </c>
      <c r="AF50" s="717"/>
      <c r="AG50" s="718">
        <f t="shared" si="56"/>
        <v>0</v>
      </c>
      <c r="AH50" s="719">
        <f t="shared" si="57"/>
        <v>0</v>
      </c>
      <c r="AI50" s="719">
        <f t="shared" si="58"/>
        <v>0</v>
      </c>
      <c r="AJ50" s="123"/>
      <c r="AK50" s="59"/>
      <c r="AL50" s="119"/>
      <c r="AM50" s="120"/>
      <c r="AN50" s="118"/>
      <c r="AO50" s="714"/>
      <c r="AP50" s="715"/>
      <c r="AQ50" s="716">
        <f t="shared" si="59"/>
        <v>0</v>
      </c>
      <c r="AR50" s="717"/>
      <c r="AS50" s="718">
        <f t="shared" si="60"/>
        <v>0</v>
      </c>
      <c r="AT50" s="719">
        <f t="shared" si="61"/>
        <v>0</v>
      </c>
      <c r="AU50" s="719">
        <f t="shared" si="62"/>
        <v>0</v>
      </c>
      <c r="AV50" s="123"/>
    </row>
    <row r="51" spans="1:48" s="60" customFormat="1">
      <c r="A51" s="96"/>
      <c r="B51" s="119"/>
      <c r="C51" s="120"/>
      <c r="D51" s="118"/>
      <c r="E51" s="714"/>
      <c r="F51" s="715"/>
      <c r="G51" s="716">
        <f t="shared" si="47"/>
        <v>0</v>
      </c>
      <c r="H51" s="717"/>
      <c r="I51" s="718">
        <f t="shared" si="48"/>
        <v>0</v>
      </c>
      <c r="J51" s="719">
        <f t="shared" si="49"/>
        <v>0</v>
      </c>
      <c r="K51" s="719">
        <f t="shared" si="50"/>
        <v>0</v>
      </c>
      <c r="L51" s="123"/>
      <c r="M51" s="59"/>
      <c r="N51" s="119"/>
      <c r="O51" s="120"/>
      <c r="P51" s="118"/>
      <c r="Q51" s="714"/>
      <c r="R51" s="715"/>
      <c r="S51" s="716">
        <f t="shared" si="51"/>
        <v>0</v>
      </c>
      <c r="T51" s="717"/>
      <c r="U51" s="718">
        <f t="shared" si="52"/>
        <v>0</v>
      </c>
      <c r="V51" s="719">
        <f t="shared" si="53"/>
        <v>0</v>
      </c>
      <c r="W51" s="719">
        <f t="shared" si="54"/>
        <v>0</v>
      </c>
      <c r="X51" s="123"/>
      <c r="Y51" s="59"/>
      <c r="Z51" s="119"/>
      <c r="AA51" s="120"/>
      <c r="AB51" s="118"/>
      <c r="AC51" s="714"/>
      <c r="AD51" s="715"/>
      <c r="AE51" s="716">
        <f t="shared" si="55"/>
        <v>0</v>
      </c>
      <c r="AF51" s="717"/>
      <c r="AG51" s="718">
        <f t="shared" si="56"/>
        <v>0</v>
      </c>
      <c r="AH51" s="719">
        <f t="shared" si="57"/>
        <v>0</v>
      </c>
      <c r="AI51" s="719">
        <f t="shared" si="58"/>
        <v>0</v>
      </c>
      <c r="AJ51" s="123"/>
      <c r="AK51" s="59"/>
      <c r="AL51" s="119"/>
      <c r="AM51" s="120"/>
      <c r="AN51" s="118"/>
      <c r="AO51" s="714"/>
      <c r="AP51" s="715"/>
      <c r="AQ51" s="716">
        <f t="shared" si="59"/>
        <v>0</v>
      </c>
      <c r="AR51" s="717"/>
      <c r="AS51" s="718">
        <f t="shared" si="60"/>
        <v>0</v>
      </c>
      <c r="AT51" s="719">
        <f t="shared" si="61"/>
        <v>0</v>
      </c>
      <c r="AU51" s="719">
        <f t="shared" si="62"/>
        <v>0</v>
      </c>
      <c r="AV51" s="123"/>
    </row>
    <row r="52" spans="1:48" s="60" customFormat="1">
      <c r="A52" s="96"/>
      <c r="B52" s="119"/>
      <c r="C52" s="120"/>
      <c r="D52" s="118"/>
      <c r="E52" s="714"/>
      <c r="F52" s="715"/>
      <c r="G52" s="716">
        <f t="shared" si="47"/>
        <v>0</v>
      </c>
      <c r="H52" s="717"/>
      <c r="I52" s="718">
        <f t="shared" si="48"/>
        <v>0</v>
      </c>
      <c r="J52" s="719">
        <f t="shared" si="49"/>
        <v>0</v>
      </c>
      <c r="K52" s="719">
        <f t="shared" si="50"/>
        <v>0</v>
      </c>
      <c r="L52" s="123"/>
      <c r="M52" s="59"/>
      <c r="N52" s="119"/>
      <c r="O52" s="120"/>
      <c r="P52" s="118"/>
      <c r="Q52" s="714"/>
      <c r="R52" s="715"/>
      <c r="S52" s="716">
        <f t="shared" si="51"/>
        <v>0</v>
      </c>
      <c r="T52" s="717"/>
      <c r="U52" s="718">
        <f t="shared" si="52"/>
        <v>0</v>
      </c>
      <c r="V52" s="719">
        <f t="shared" si="53"/>
        <v>0</v>
      </c>
      <c r="W52" s="719">
        <f t="shared" si="54"/>
        <v>0</v>
      </c>
      <c r="X52" s="123"/>
      <c r="Y52" s="59"/>
      <c r="Z52" s="119"/>
      <c r="AA52" s="120"/>
      <c r="AB52" s="118"/>
      <c r="AC52" s="714"/>
      <c r="AD52" s="715"/>
      <c r="AE52" s="716">
        <f t="shared" si="55"/>
        <v>0</v>
      </c>
      <c r="AF52" s="717"/>
      <c r="AG52" s="718">
        <f t="shared" si="56"/>
        <v>0</v>
      </c>
      <c r="AH52" s="719">
        <f t="shared" si="57"/>
        <v>0</v>
      </c>
      <c r="AI52" s="719">
        <f t="shared" si="58"/>
        <v>0</v>
      </c>
      <c r="AJ52" s="123"/>
      <c r="AK52" s="59"/>
      <c r="AL52" s="119"/>
      <c r="AM52" s="120"/>
      <c r="AN52" s="118"/>
      <c r="AO52" s="714"/>
      <c r="AP52" s="715"/>
      <c r="AQ52" s="716">
        <f t="shared" si="59"/>
        <v>0</v>
      </c>
      <c r="AR52" s="717"/>
      <c r="AS52" s="718">
        <f t="shared" si="60"/>
        <v>0</v>
      </c>
      <c r="AT52" s="719">
        <f t="shared" si="61"/>
        <v>0</v>
      </c>
      <c r="AU52" s="719">
        <f t="shared" si="62"/>
        <v>0</v>
      </c>
      <c r="AV52" s="123"/>
    </row>
    <row r="53" spans="1:48" s="60" customFormat="1">
      <c r="A53" s="96"/>
      <c r="B53" s="119"/>
      <c r="C53" s="120"/>
      <c r="D53" s="118"/>
      <c r="E53" s="714"/>
      <c r="F53" s="715"/>
      <c r="G53" s="716">
        <f t="shared" si="47"/>
        <v>0</v>
      </c>
      <c r="H53" s="717"/>
      <c r="I53" s="718">
        <f t="shared" si="48"/>
        <v>0</v>
      </c>
      <c r="J53" s="719">
        <f t="shared" si="49"/>
        <v>0</v>
      </c>
      <c r="K53" s="719">
        <f t="shared" si="50"/>
        <v>0</v>
      </c>
      <c r="L53" s="123"/>
      <c r="M53" s="59"/>
      <c r="N53" s="119"/>
      <c r="O53" s="120"/>
      <c r="P53" s="118"/>
      <c r="Q53" s="714"/>
      <c r="R53" s="715"/>
      <c r="S53" s="716">
        <f t="shared" si="51"/>
        <v>0</v>
      </c>
      <c r="T53" s="717"/>
      <c r="U53" s="718">
        <f t="shared" si="52"/>
        <v>0</v>
      </c>
      <c r="V53" s="719">
        <f t="shared" si="53"/>
        <v>0</v>
      </c>
      <c r="W53" s="719">
        <f t="shared" si="54"/>
        <v>0</v>
      </c>
      <c r="X53" s="123"/>
      <c r="Y53" s="59"/>
      <c r="Z53" s="119"/>
      <c r="AA53" s="120"/>
      <c r="AB53" s="118"/>
      <c r="AC53" s="714"/>
      <c r="AD53" s="715"/>
      <c r="AE53" s="716">
        <f t="shared" si="55"/>
        <v>0</v>
      </c>
      <c r="AF53" s="717"/>
      <c r="AG53" s="718">
        <f t="shared" si="56"/>
        <v>0</v>
      </c>
      <c r="AH53" s="719">
        <f t="shared" si="57"/>
        <v>0</v>
      </c>
      <c r="AI53" s="719">
        <f t="shared" si="58"/>
        <v>0</v>
      </c>
      <c r="AJ53" s="123"/>
      <c r="AK53" s="59"/>
      <c r="AL53" s="119"/>
      <c r="AM53" s="120"/>
      <c r="AN53" s="118"/>
      <c r="AO53" s="714"/>
      <c r="AP53" s="715"/>
      <c r="AQ53" s="716">
        <f t="shared" si="59"/>
        <v>0</v>
      </c>
      <c r="AR53" s="717"/>
      <c r="AS53" s="718">
        <f t="shared" si="60"/>
        <v>0</v>
      </c>
      <c r="AT53" s="719">
        <f t="shared" si="61"/>
        <v>0</v>
      </c>
      <c r="AU53" s="719">
        <f t="shared" si="62"/>
        <v>0</v>
      </c>
      <c r="AV53" s="123"/>
    </row>
    <row r="54" spans="1:48" s="60" customFormat="1">
      <c r="A54" s="96"/>
      <c r="B54" s="119"/>
      <c r="C54" s="120"/>
      <c r="D54" s="118"/>
      <c r="E54" s="714"/>
      <c r="F54" s="715"/>
      <c r="G54" s="716">
        <f t="shared" si="47"/>
        <v>0</v>
      </c>
      <c r="H54" s="717"/>
      <c r="I54" s="718">
        <f t="shared" si="48"/>
        <v>0</v>
      </c>
      <c r="J54" s="719">
        <f t="shared" si="49"/>
        <v>0</v>
      </c>
      <c r="K54" s="719">
        <f t="shared" si="50"/>
        <v>0</v>
      </c>
      <c r="L54" s="123"/>
      <c r="M54" s="59"/>
      <c r="N54" s="119"/>
      <c r="O54" s="120"/>
      <c r="P54" s="118"/>
      <c r="Q54" s="714"/>
      <c r="R54" s="715"/>
      <c r="S54" s="716">
        <f t="shared" si="51"/>
        <v>0</v>
      </c>
      <c r="T54" s="717"/>
      <c r="U54" s="718">
        <f t="shared" si="52"/>
        <v>0</v>
      </c>
      <c r="V54" s="719">
        <f t="shared" si="53"/>
        <v>0</v>
      </c>
      <c r="W54" s="719">
        <f t="shared" si="54"/>
        <v>0</v>
      </c>
      <c r="X54" s="123"/>
      <c r="Y54" s="59"/>
      <c r="Z54" s="119"/>
      <c r="AA54" s="120"/>
      <c r="AB54" s="118"/>
      <c r="AC54" s="714"/>
      <c r="AD54" s="715"/>
      <c r="AE54" s="716">
        <f t="shared" si="55"/>
        <v>0</v>
      </c>
      <c r="AF54" s="717"/>
      <c r="AG54" s="718">
        <f t="shared" si="56"/>
        <v>0</v>
      </c>
      <c r="AH54" s="719">
        <f t="shared" si="57"/>
        <v>0</v>
      </c>
      <c r="AI54" s="719">
        <f t="shared" si="58"/>
        <v>0</v>
      </c>
      <c r="AJ54" s="123"/>
      <c r="AK54" s="59"/>
      <c r="AL54" s="119"/>
      <c r="AM54" s="120"/>
      <c r="AN54" s="118"/>
      <c r="AO54" s="714"/>
      <c r="AP54" s="715"/>
      <c r="AQ54" s="716">
        <f t="shared" si="59"/>
        <v>0</v>
      </c>
      <c r="AR54" s="717"/>
      <c r="AS54" s="718">
        <f t="shared" si="60"/>
        <v>0</v>
      </c>
      <c r="AT54" s="719">
        <f t="shared" si="61"/>
        <v>0</v>
      </c>
      <c r="AU54" s="719">
        <f t="shared" si="62"/>
        <v>0</v>
      </c>
      <c r="AV54" s="123"/>
    </row>
    <row r="55" spans="1:48" s="60" customFormat="1">
      <c r="A55" s="96"/>
      <c r="B55" s="119"/>
      <c r="C55" s="120"/>
      <c r="D55" s="118"/>
      <c r="E55" s="714"/>
      <c r="F55" s="715"/>
      <c r="G55" s="716">
        <f t="shared" si="47"/>
        <v>0</v>
      </c>
      <c r="H55" s="717"/>
      <c r="I55" s="718">
        <f t="shared" si="48"/>
        <v>0</v>
      </c>
      <c r="J55" s="719">
        <f t="shared" si="49"/>
        <v>0</v>
      </c>
      <c r="K55" s="719">
        <f t="shared" si="50"/>
        <v>0</v>
      </c>
      <c r="L55" s="123"/>
      <c r="M55" s="59"/>
      <c r="N55" s="119"/>
      <c r="O55" s="120"/>
      <c r="P55" s="118"/>
      <c r="Q55" s="714"/>
      <c r="R55" s="715"/>
      <c r="S55" s="716">
        <f t="shared" si="51"/>
        <v>0</v>
      </c>
      <c r="T55" s="717"/>
      <c r="U55" s="718">
        <f t="shared" si="52"/>
        <v>0</v>
      </c>
      <c r="V55" s="719">
        <f t="shared" si="53"/>
        <v>0</v>
      </c>
      <c r="W55" s="719">
        <f t="shared" si="54"/>
        <v>0</v>
      </c>
      <c r="X55" s="123"/>
      <c r="Y55" s="59"/>
      <c r="Z55" s="119"/>
      <c r="AA55" s="120"/>
      <c r="AB55" s="118"/>
      <c r="AC55" s="714"/>
      <c r="AD55" s="715"/>
      <c r="AE55" s="716">
        <f t="shared" si="55"/>
        <v>0</v>
      </c>
      <c r="AF55" s="717"/>
      <c r="AG55" s="718">
        <f t="shared" si="56"/>
        <v>0</v>
      </c>
      <c r="AH55" s="719">
        <f t="shared" si="57"/>
        <v>0</v>
      </c>
      <c r="AI55" s="719">
        <f t="shared" si="58"/>
        <v>0</v>
      </c>
      <c r="AJ55" s="123"/>
      <c r="AK55" s="59"/>
      <c r="AL55" s="119"/>
      <c r="AM55" s="120"/>
      <c r="AN55" s="118"/>
      <c r="AO55" s="714"/>
      <c r="AP55" s="715"/>
      <c r="AQ55" s="716">
        <f t="shared" si="59"/>
        <v>0</v>
      </c>
      <c r="AR55" s="717"/>
      <c r="AS55" s="718">
        <f t="shared" si="60"/>
        <v>0</v>
      </c>
      <c r="AT55" s="719">
        <f t="shared" si="61"/>
        <v>0</v>
      </c>
      <c r="AU55" s="719">
        <f t="shared" si="62"/>
        <v>0</v>
      </c>
      <c r="AV55" s="123"/>
    </row>
    <row r="56" spans="1:48" s="60" customFormat="1">
      <c r="A56" s="96"/>
      <c r="B56" s="119"/>
      <c r="C56" s="120"/>
      <c r="D56" s="118"/>
      <c r="E56" s="714"/>
      <c r="F56" s="715"/>
      <c r="G56" s="716">
        <f t="shared" si="47"/>
        <v>0</v>
      </c>
      <c r="H56" s="717"/>
      <c r="I56" s="718">
        <f t="shared" si="48"/>
        <v>0</v>
      </c>
      <c r="J56" s="719">
        <f t="shared" si="49"/>
        <v>0</v>
      </c>
      <c r="K56" s="719">
        <f t="shared" si="50"/>
        <v>0</v>
      </c>
      <c r="L56" s="123"/>
      <c r="M56" s="59"/>
      <c r="N56" s="119"/>
      <c r="O56" s="120"/>
      <c r="P56" s="118"/>
      <c r="Q56" s="714"/>
      <c r="R56" s="715"/>
      <c r="S56" s="716">
        <f t="shared" si="51"/>
        <v>0</v>
      </c>
      <c r="T56" s="717"/>
      <c r="U56" s="718">
        <f t="shared" si="52"/>
        <v>0</v>
      </c>
      <c r="V56" s="719">
        <f t="shared" si="53"/>
        <v>0</v>
      </c>
      <c r="W56" s="719">
        <f t="shared" si="54"/>
        <v>0</v>
      </c>
      <c r="X56" s="123"/>
      <c r="Y56" s="59"/>
      <c r="Z56" s="119"/>
      <c r="AA56" s="120"/>
      <c r="AB56" s="118"/>
      <c r="AC56" s="714"/>
      <c r="AD56" s="715"/>
      <c r="AE56" s="716">
        <f t="shared" si="55"/>
        <v>0</v>
      </c>
      <c r="AF56" s="717"/>
      <c r="AG56" s="718">
        <f t="shared" si="56"/>
        <v>0</v>
      </c>
      <c r="AH56" s="719">
        <f t="shared" si="57"/>
        <v>0</v>
      </c>
      <c r="AI56" s="719">
        <f t="shared" si="58"/>
        <v>0</v>
      </c>
      <c r="AJ56" s="123"/>
      <c r="AK56" s="59"/>
      <c r="AL56" s="119"/>
      <c r="AM56" s="120"/>
      <c r="AN56" s="118"/>
      <c r="AO56" s="714"/>
      <c r="AP56" s="715"/>
      <c r="AQ56" s="716">
        <f t="shared" si="59"/>
        <v>0</v>
      </c>
      <c r="AR56" s="717"/>
      <c r="AS56" s="718">
        <f t="shared" si="60"/>
        <v>0</v>
      </c>
      <c r="AT56" s="719">
        <f t="shared" si="61"/>
        <v>0</v>
      </c>
      <c r="AU56" s="719">
        <f t="shared" si="62"/>
        <v>0</v>
      </c>
      <c r="AV56" s="123"/>
    </row>
    <row r="57" spans="1:48" s="60" customFormat="1">
      <c r="A57" s="96"/>
      <c r="B57" s="119"/>
      <c r="C57" s="120"/>
      <c r="D57" s="118"/>
      <c r="E57" s="714"/>
      <c r="F57" s="715"/>
      <c r="G57" s="716">
        <f t="shared" si="47"/>
        <v>0</v>
      </c>
      <c r="H57" s="717"/>
      <c r="I57" s="718">
        <f t="shared" si="48"/>
        <v>0</v>
      </c>
      <c r="J57" s="719">
        <f t="shared" si="49"/>
        <v>0</v>
      </c>
      <c r="K57" s="719">
        <f t="shared" si="50"/>
        <v>0</v>
      </c>
      <c r="L57" s="123"/>
      <c r="M57" s="59"/>
      <c r="N57" s="119"/>
      <c r="O57" s="120"/>
      <c r="P57" s="118"/>
      <c r="Q57" s="714"/>
      <c r="R57" s="715"/>
      <c r="S57" s="716">
        <f t="shared" si="51"/>
        <v>0</v>
      </c>
      <c r="T57" s="717"/>
      <c r="U57" s="718">
        <f t="shared" si="52"/>
        <v>0</v>
      </c>
      <c r="V57" s="719">
        <f t="shared" si="53"/>
        <v>0</v>
      </c>
      <c r="W57" s="719">
        <f t="shared" si="54"/>
        <v>0</v>
      </c>
      <c r="X57" s="123"/>
      <c r="Y57" s="59"/>
      <c r="Z57" s="119"/>
      <c r="AA57" s="120"/>
      <c r="AB57" s="118"/>
      <c r="AC57" s="714"/>
      <c r="AD57" s="715"/>
      <c r="AE57" s="716">
        <f t="shared" si="55"/>
        <v>0</v>
      </c>
      <c r="AF57" s="717"/>
      <c r="AG57" s="718">
        <f t="shared" si="56"/>
        <v>0</v>
      </c>
      <c r="AH57" s="719">
        <f t="shared" si="57"/>
        <v>0</v>
      </c>
      <c r="AI57" s="719">
        <f t="shared" si="58"/>
        <v>0</v>
      </c>
      <c r="AJ57" s="123"/>
      <c r="AK57" s="59"/>
      <c r="AL57" s="119"/>
      <c r="AM57" s="120"/>
      <c r="AN57" s="118"/>
      <c r="AO57" s="714"/>
      <c r="AP57" s="715"/>
      <c r="AQ57" s="716">
        <f t="shared" si="59"/>
        <v>0</v>
      </c>
      <c r="AR57" s="717"/>
      <c r="AS57" s="718">
        <f t="shared" si="60"/>
        <v>0</v>
      </c>
      <c r="AT57" s="719">
        <f t="shared" si="61"/>
        <v>0</v>
      </c>
      <c r="AU57" s="719">
        <f t="shared" si="62"/>
        <v>0</v>
      </c>
      <c r="AV57" s="123"/>
    </row>
    <row r="58" spans="1:48" s="60" customFormat="1" ht="24" thickBot="1">
      <c r="A58" s="96"/>
      <c r="B58" s="121"/>
      <c r="C58" s="741"/>
      <c r="D58" s="122"/>
      <c r="E58" s="720"/>
      <c r="F58" s="721"/>
      <c r="G58" s="722">
        <f t="shared" si="47"/>
        <v>0</v>
      </c>
      <c r="H58" s="723"/>
      <c r="I58" s="724">
        <f t="shared" si="48"/>
        <v>0</v>
      </c>
      <c r="J58" s="725">
        <f t="shared" si="49"/>
        <v>0</v>
      </c>
      <c r="K58" s="725">
        <f t="shared" si="50"/>
        <v>0</v>
      </c>
      <c r="L58" s="124"/>
      <c r="M58" s="59"/>
      <c r="N58" s="121"/>
      <c r="O58" s="741"/>
      <c r="P58" s="122"/>
      <c r="Q58" s="720"/>
      <c r="R58" s="721"/>
      <c r="S58" s="722">
        <f t="shared" si="51"/>
        <v>0</v>
      </c>
      <c r="T58" s="723"/>
      <c r="U58" s="724">
        <f t="shared" si="52"/>
        <v>0</v>
      </c>
      <c r="V58" s="725">
        <f t="shared" si="53"/>
        <v>0</v>
      </c>
      <c r="W58" s="725">
        <f t="shared" si="54"/>
        <v>0</v>
      </c>
      <c r="X58" s="124"/>
      <c r="Y58" s="59"/>
      <c r="Z58" s="121"/>
      <c r="AA58" s="741"/>
      <c r="AB58" s="122"/>
      <c r="AC58" s="720"/>
      <c r="AD58" s="721"/>
      <c r="AE58" s="722">
        <f t="shared" si="55"/>
        <v>0</v>
      </c>
      <c r="AF58" s="723"/>
      <c r="AG58" s="724">
        <f t="shared" si="56"/>
        <v>0</v>
      </c>
      <c r="AH58" s="725">
        <f t="shared" si="57"/>
        <v>0</v>
      </c>
      <c r="AI58" s="725">
        <f t="shared" si="58"/>
        <v>0</v>
      </c>
      <c r="AJ58" s="124"/>
      <c r="AK58" s="59"/>
      <c r="AL58" s="121"/>
      <c r="AM58" s="741"/>
      <c r="AN58" s="122"/>
      <c r="AO58" s="720"/>
      <c r="AP58" s="721"/>
      <c r="AQ58" s="722">
        <f t="shared" si="59"/>
        <v>0</v>
      </c>
      <c r="AR58" s="723"/>
      <c r="AS58" s="724">
        <f t="shared" si="60"/>
        <v>0</v>
      </c>
      <c r="AT58" s="725">
        <f t="shared" si="61"/>
        <v>0</v>
      </c>
      <c r="AU58" s="725">
        <f t="shared" si="62"/>
        <v>0</v>
      </c>
      <c r="AV58" s="124"/>
    </row>
    <row r="59" spans="1:48" s="60" customFormat="1" ht="24.5" thickTop="1" thickBot="1">
      <c r="A59" s="96"/>
      <c r="B59" s="1900" t="s">
        <v>366</v>
      </c>
      <c r="C59" s="1901"/>
      <c r="D59" s="1901"/>
      <c r="E59" s="1901"/>
      <c r="F59" s="726"/>
      <c r="G59" s="726">
        <f>SUM(G49:G58)</f>
        <v>0</v>
      </c>
      <c r="H59" s="727"/>
      <c r="I59" s="727">
        <f>SUM(I49:I58)</f>
        <v>0</v>
      </c>
      <c r="J59" s="728"/>
      <c r="K59" s="728">
        <f>SUM(K49:K58)</f>
        <v>0</v>
      </c>
      <c r="L59" s="53"/>
      <c r="M59" s="59"/>
      <c r="N59" s="1900" t="s">
        <v>366</v>
      </c>
      <c r="O59" s="1901"/>
      <c r="P59" s="1901"/>
      <c r="Q59" s="1901"/>
      <c r="R59" s="726"/>
      <c r="S59" s="726">
        <f>SUM(S49:S58)</f>
        <v>0</v>
      </c>
      <c r="T59" s="727"/>
      <c r="U59" s="727">
        <f>SUM(U49:U58)</f>
        <v>0</v>
      </c>
      <c r="V59" s="728"/>
      <c r="W59" s="728">
        <f>SUM(W49:W58)</f>
        <v>0</v>
      </c>
      <c r="X59" s="53"/>
      <c r="Y59" s="59"/>
      <c r="Z59" s="1900" t="s">
        <v>366</v>
      </c>
      <c r="AA59" s="1901"/>
      <c r="AB59" s="1901"/>
      <c r="AC59" s="1901"/>
      <c r="AD59" s="726"/>
      <c r="AE59" s="726">
        <f>SUM(AE49:AE58)</f>
        <v>0</v>
      </c>
      <c r="AF59" s="727"/>
      <c r="AG59" s="727">
        <f>SUM(AG49:AG58)</f>
        <v>0</v>
      </c>
      <c r="AH59" s="728"/>
      <c r="AI59" s="728">
        <f>SUM(AI49:AI58)</f>
        <v>0</v>
      </c>
      <c r="AJ59" s="53"/>
      <c r="AK59" s="59"/>
      <c r="AL59" s="1900" t="s">
        <v>366</v>
      </c>
      <c r="AM59" s="1901"/>
      <c r="AN59" s="1901"/>
      <c r="AO59" s="1901"/>
      <c r="AP59" s="726"/>
      <c r="AQ59" s="726">
        <f>SUM(AQ49:AQ58)</f>
        <v>0</v>
      </c>
      <c r="AR59" s="727"/>
      <c r="AS59" s="727">
        <f>SUM(AS49:AS58)</f>
        <v>0</v>
      </c>
      <c r="AT59" s="728"/>
      <c r="AU59" s="728">
        <f>SUM(AU49:AU58)</f>
        <v>0</v>
      </c>
      <c r="AV59" s="53"/>
    </row>
    <row r="60" spans="1:48" s="60" customFormat="1">
      <c r="A60" s="96"/>
      <c r="B60" s="116"/>
      <c r="C60" s="117"/>
      <c r="D60" s="118"/>
      <c r="E60" s="714"/>
      <c r="F60" s="715"/>
      <c r="G60" s="716">
        <f t="shared" ref="G60:G69" si="63">INT(E60*F60)</f>
        <v>0</v>
      </c>
      <c r="H60" s="717"/>
      <c r="I60" s="718">
        <f t="shared" ref="I60:I69" si="64">INT(E60*H60)</f>
        <v>0</v>
      </c>
      <c r="J60" s="719">
        <f t="shared" ref="J60:J69" si="65">F60-H60</f>
        <v>0</v>
      </c>
      <c r="K60" s="719">
        <f t="shared" ref="K60:K69" si="66">G60-I60</f>
        <v>0</v>
      </c>
      <c r="L60" s="123"/>
      <c r="M60" s="59"/>
      <c r="N60" s="116"/>
      <c r="O60" s="117"/>
      <c r="P60" s="118"/>
      <c r="Q60" s="714"/>
      <c r="R60" s="715"/>
      <c r="S60" s="716">
        <f t="shared" ref="S60:S69" si="67">INT(Q60*R60)</f>
        <v>0</v>
      </c>
      <c r="T60" s="717"/>
      <c r="U60" s="718">
        <f t="shared" ref="U60:U69" si="68">INT(Q60*T60)</f>
        <v>0</v>
      </c>
      <c r="V60" s="719">
        <f t="shared" ref="V60:V69" si="69">R60-T60</f>
        <v>0</v>
      </c>
      <c r="W60" s="719">
        <f t="shared" ref="W60:W69" si="70">S60-U60</f>
        <v>0</v>
      </c>
      <c r="X60" s="123"/>
      <c r="Y60" s="59"/>
      <c r="Z60" s="116"/>
      <c r="AA60" s="117"/>
      <c r="AB60" s="118"/>
      <c r="AC60" s="714"/>
      <c r="AD60" s="715"/>
      <c r="AE60" s="716">
        <f t="shared" ref="AE60:AE69" si="71">INT(AC60*AD60)</f>
        <v>0</v>
      </c>
      <c r="AF60" s="717"/>
      <c r="AG60" s="718">
        <f t="shared" ref="AG60:AG69" si="72">INT(AC60*AF60)</f>
        <v>0</v>
      </c>
      <c r="AH60" s="719">
        <f t="shared" ref="AH60:AH69" si="73">AD60-AF60</f>
        <v>0</v>
      </c>
      <c r="AI60" s="719">
        <f t="shared" ref="AI60:AI69" si="74">AE60-AG60</f>
        <v>0</v>
      </c>
      <c r="AJ60" s="123"/>
      <c r="AK60" s="59"/>
      <c r="AL60" s="116"/>
      <c r="AM60" s="117"/>
      <c r="AN60" s="118"/>
      <c r="AO60" s="714"/>
      <c r="AP60" s="715"/>
      <c r="AQ60" s="716">
        <f t="shared" ref="AQ60:AQ69" si="75">INT(AO60*AP60)</f>
        <v>0</v>
      </c>
      <c r="AR60" s="717"/>
      <c r="AS60" s="718">
        <f t="shared" ref="AS60:AS69" si="76">INT(AO60*AR60)</f>
        <v>0</v>
      </c>
      <c r="AT60" s="719">
        <f t="shared" ref="AT60:AT69" si="77">AP60-AR60</f>
        <v>0</v>
      </c>
      <c r="AU60" s="719">
        <f t="shared" ref="AU60:AU69" si="78">AQ60-AS60</f>
        <v>0</v>
      </c>
      <c r="AV60" s="123"/>
    </row>
    <row r="61" spans="1:48" s="60" customFormat="1">
      <c r="A61" s="96"/>
      <c r="B61" s="119"/>
      <c r="C61" s="120"/>
      <c r="D61" s="118"/>
      <c r="E61" s="714"/>
      <c r="F61" s="715"/>
      <c r="G61" s="716">
        <f t="shared" si="63"/>
        <v>0</v>
      </c>
      <c r="H61" s="717"/>
      <c r="I61" s="718">
        <f t="shared" si="64"/>
        <v>0</v>
      </c>
      <c r="J61" s="719">
        <f t="shared" si="65"/>
        <v>0</v>
      </c>
      <c r="K61" s="719">
        <f t="shared" si="66"/>
        <v>0</v>
      </c>
      <c r="L61" s="123"/>
      <c r="M61" s="59"/>
      <c r="N61" s="119"/>
      <c r="O61" s="120"/>
      <c r="P61" s="118"/>
      <c r="Q61" s="714"/>
      <c r="R61" s="715"/>
      <c r="S61" s="716">
        <f t="shared" si="67"/>
        <v>0</v>
      </c>
      <c r="T61" s="717"/>
      <c r="U61" s="718">
        <f t="shared" si="68"/>
        <v>0</v>
      </c>
      <c r="V61" s="719">
        <f t="shared" si="69"/>
        <v>0</v>
      </c>
      <c r="W61" s="719">
        <f t="shared" si="70"/>
        <v>0</v>
      </c>
      <c r="X61" s="123"/>
      <c r="Y61" s="59"/>
      <c r="Z61" s="119"/>
      <c r="AA61" s="120"/>
      <c r="AB61" s="118"/>
      <c r="AC61" s="714"/>
      <c r="AD61" s="715"/>
      <c r="AE61" s="716">
        <f t="shared" si="71"/>
        <v>0</v>
      </c>
      <c r="AF61" s="717"/>
      <c r="AG61" s="718">
        <f t="shared" si="72"/>
        <v>0</v>
      </c>
      <c r="AH61" s="719">
        <f t="shared" si="73"/>
        <v>0</v>
      </c>
      <c r="AI61" s="719">
        <f t="shared" si="74"/>
        <v>0</v>
      </c>
      <c r="AJ61" s="123"/>
      <c r="AK61" s="59"/>
      <c r="AL61" s="119"/>
      <c r="AM61" s="120"/>
      <c r="AN61" s="118"/>
      <c r="AO61" s="714"/>
      <c r="AP61" s="715"/>
      <c r="AQ61" s="716">
        <f t="shared" si="75"/>
        <v>0</v>
      </c>
      <c r="AR61" s="717"/>
      <c r="AS61" s="718">
        <f t="shared" si="76"/>
        <v>0</v>
      </c>
      <c r="AT61" s="719">
        <f t="shared" si="77"/>
        <v>0</v>
      </c>
      <c r="AU61" s="719">
        <f t="shared" si="78"/>
        <v>0</v>
      </c>
      <c r="AV61" s="123"/>
    </row>
    <row r="62" spans="1:48" s="60" customFormat="1">
      <c r="A62" s="96"/>
      <c r="B62" s="119"/>
      <c r="C62" s="120"/>
      <c r="D62" s="118"/>
      <c r="E62" s="714"/>
      <c r="F62" s="715"/>
      <c r="G62" s="716">
        <f t="shared" si="63"/>
        <v>0</v>
      </c>
      <c r="H62" s="717"/>
      <c r="I62" s="718">
        <f t="shared" si="64"/>
        <v>0</v>
      </c>
      <c r="J62" s="719">
        <f t="shared" si="65"/>
        <v>0</v>
      </c>
      <c r="K62" s="719">
        <f t="shared" si="66"/>
        <v>0</v>
      </c>
      <c r="L62" s="123"/>
      <c r="M62" s="59"/>
      <c r="N62" s="119"/>
      <c r="O62" s="120"/>
      <c r="P62" s="118"/>
      <c r="Q62" s="714"/>
      <c r="R62" s="715"/>
      <c r="S62" s="716">
        <f t="shared" si="67"/>
        <v>0</v>
      </c>
      <c r="T62" s="717"/>
      <c r="U62" s="718">
        <f t="shared" si="68"/>
        <v>0</v>
      </c>
      <c r="V62" s="719">
        <f t="shared" si="69"/>
        <v>0</v>
      </c>
      <c r="W62" s="719">
        <f t="shared" si="70"/>
        <v>0</v>
      </c>
      <c r="X62" s="123"/>
      <c r="Y62" s="59"/>
      <c r="Z62" s="119"/>
      <c r="AA62" s="120"/>
      <c r="AB62" s="118"/>
      <c r="AC62" s="714"/>
      <c r="AD62" s="715"/>
      <c r="AE62" s="716">
        <f t="shared" si="71"/>
        <v>0</v>
      </c>
      <c r="AF62" s="717"/>
      <c r="AG62" s="718">
        <f t="shared" si="72"/>
        <v>0</v>
      </c>
      <c r="AH62" s="719">
        <f t="shared" si="73"/>
        <v>0</v>
      </c>
      <c r="AI62" s="719">
        <f t="shared" si="74"/>
        <v>0</v>
      </c>
      <c r="AJ62" s="123"/>
      <c r="AK62" s="59"/>
      <c r="AL62" s="119"/>
      <c r="AM62" s="120"/>
      <c r="AN62" s="118"/>
      <c r="AO62" s="714"/>
      <c r="AP62" s="715"/>
      <c r="AQ62" s="716">
        <f t="shared" si="75"/>
        <v>0</v>
      </c>
      <c r="AR62" s="717"/>
      <c r="AS62" s="718">
        <f t="shared" si="76"/>
        <v>0</v>
      </c>
      <c r="AT62" s="719">
        <f t="shared" si="77"/>
        <v>0</v>
      </c>
      <c r="AU62" s="719">
        <f t="shared" si="78"/>
        <v>0</v>
      </c>
      <c r="AV62" s="123"/>
    </row>
    <row r="63" spans="1:48" s="60" customFormat="1">
      <c r="A63" s="96"/>
      <c r="B63" s="119"/>
      <c r="C63" s="120"/>
      <c r="D63" s="118"/>
      <c r="E63" s="714"/>
      <c r="F63" s="715"/>
      <c r="G63" s="716">
        <f t="shared" si="63"/>
        <v>0</v>
      </c>
      <c r="H63" s="717"/>
      <c r="I63" s="718">
        <f t="shared" si="64"/>
        <v>0</v>
      </c>
      <c r="J63" s="719">
        <f t="shared" si="65"/>
        <v>0</v>
      </c>
      <c r="K63" s="719">
        <f t="shared" si="66"/>
        <v>0</v>
      </c>
      <c r="L63" s="123"/>
      <c r="M63" s="59"/>
      <c r="N63" s="119"/>
      <c r="O63" s="120"/>
      <c r="P63" s="118"/>
      <c r="Q63" s="714"/>
      <c r="R63" s="715"/>
      <c r="S63" s="716">
        <f t="shared" si="67"/>
        <v>0</v>
      </c>
      <c r="T63" s="717"/>
      <c r="U63" s="718">
        <f t="shared" si="68"/>
        <v>0</v>
      </c>
      <c r="V63" s="719">
        <f t="shared" si="69"/>
        <v>0</v>
      </c>
      <c r="W63" s="719">
        <f t="shared" si="70"/>
        <v>0</v>
      </c>
      <c r="X63" s="123"/>
      <c r="Y63" s="59"/>
      <c r="Z63" s="119"/>
      <c r="AA63" s="120"/>
      <c r="AB63" s="118"/>
      <c r="AC63" s="714"/>
      <c r="AD63" s="715"/>
      <c r="AE63" s="716">
        <f t="shared" si="71"/>
        <v>0</v>
      </c>
      <c r="AF63" s="717"/>
      <c r="AG63" s="718">
        <f t="shared" si="72"/>
        <v>0</v>
      </c>
      <c r="AH63" s="719">
        <f t="shared" si="73"/>
        <v>0</v>
      </c>
      <c r="AI63" s="719">
        <f t="shared" si="74"/>
        <v>0</v>
      </c>
      <c r="AJ63" s="123"/>
      <c r="AK63" s="59"/>
      <c r="AL63" s="119"/>
      <c r="AM63" s="120"/>
      <c r="AN63" s="118"/>
      <c r="AO63" s="714"/>
      <c r="AP63" s="715"/>
      <c r="AQ63" s="716">
        <f t="shared" si="75"/>
        <v>0</v>
      </c>
      <c r="AR63" s="717"/>
      <c r="AS63" s="718">
        <f t="shared" si="76"/>
        <v>0</v>
      </c>
      <c r="AT63" s="719">
        <f t="shared" si="77"/>
        <v>0</v>
      </c>
      <c r="AU63" s="719">
        <f t="shared" si="78"/>
        <v>0</v>
      </c>
      <c r="AV63" s="123"/>
    </row>
    <row r="64" spans="1:48" s="60" customFormat="1">
      <c r="A64" s="96"/>
      <c r="B64" s="119"/>
      <c r="C64" s="120"/>
      <c r="D64" s="118"/>
      <c r="E64" s="714"/>
      <c r="F64" s="715"/>
      <c r="G64" s="716">
        <f t="shared" si="63"/>
        <v>0</v>
      </c>
      <c r="H64" s="717"/>
      <c r="I64" s="718">
        <f t="shared" si="64"/>
        <v>0</v>
      </c>
      <c r="J64" s="719">
        <f t="shared" si="65"/>
        <v>0</v>
      </c>
      <c r="K64" s="719">
        <f t="shared" si="66"/>
        <v>0</v>
      </c>
      <c r="L64" s="123"/>
      <c r="M64" s="59"/>
      <c r="N64" s="119"/>
      <c r="O64" s="120"/>
      <c r="P64" s="118"/>
      <c r="Q64" s="714"/>
      <c r="R64" s="715"/>
      <c r="S64" s="716">
        <f t="shared" si="67"/>
        <v>0</v>
      </c>
      <c r="T64" s="717"/>
      <c r="U64" s="718">
        <f t="shared" si="68"/>
        <v>0</v>
      </c>
      <c r="V64" s="719">
        <f t="shared" si="69"/>
        <v>0</v>
      </c>
      <c r="W64" s="719">
        <f t="shared" si="70"/>
        <v>0</v>
      </c>
      <c r="X64" s="123"/>
      <c r="Y64" s="59"/>
      <c r="Z64" s="119"/>
      <c r="AA64" s="120"/>
      <c r="AB64" s="118"/>
      <c r="AC64" s="714"/>
      <c r="AD64" s="715"/>
      <c r="AE64" s="716">
        <f t="shared" si="71"/>
        <v>0</v>
      </c>
      <c r="AF64" s="717"/>
      <c r="AG64" s="718">
        <f t="shared" si="72"/>
        <v>0</v>
      </c>
      <c r="AH64" s="719">
        <f t="shared" si="73"/>
        <v>0</v>
      </c>
      <c r="AI64" s="719">
        <f t="shared" si="74"/>
        <v>0</v>
      </c>
      <c r="AJ64" s="123"/>
      <c r="AK64" s="59"/>
      <c r="AL64" s="119"/>
      <c r="AM64" s="120"/>
      <c r="AN64" s="118"/>
      <c r="AO64" s="714"/>
      <c r="AP64" s="715"/>
      <c r="AQ64" s="716">
        <f t="shared" si="75"/>
        <v>0</v>
      </c>
      <c r="AR64" s="717"/>
      <c r="AS64" s="718">
        <f t="shared" si="76"/>
        <v>0</v>
      </c>
      <c r="AT64" s="719">
        <f t="shared" si="77"/>
        <v>0</v>
      </c>
      <c r="AU64" s="719">
        <f t="shared" si="78"/>
        <v>0</v>
      </c>
      <c r="AV64" s="123"/>
    </row>
    <row r="65" spans="1:48" s="60" customFormat="1">
      <c r="A65" s="96"/>
      <c r="B65" s="119"/>
      <c r="C65" s="120"/>
      <c r="D65" s="118"/>
      <c r="E65" s="714"/>
      <c r="F65" s="715"/>
      <c r="G65" s="716">
        <f t="shared" si="63"/>
        <v>0</v>
      </c>
      <c r="H65" s="717"/>
      <c r="I65" s="718">
        <f t="shared" si="64"/>
        <v>0</v>
      </c>
      <c r="J65" s="719">
        <f t="shared" si="65"/>
        <v>0</v>
      </c>
      <c r="K65" s="719">
        <f t="shared" si="66"/>
        <v>0</v>
      </c>
      <c r="L65" s="123"/>
      <c r="M65" s="59"/>
      <c r="N65" s="119"/>
      <c r="O65" s="120"/>
      <c r="P65" s="118"/>
      <c r="Q65" s="714"/>
      <c r="R65" s="715"/>
      <c r="S65" s="716">
        <f t="shared" si="67"/>
        <v>0</v>
      </c>
      <c r="T65" s="717"/>
      <c r="U65" s="718">
        <f t="shared" si="68"/>
        <v>0</v>
      </c>
      <c r="V65" s="719">
        <f t="shared" si="69"/>
        <v>0</v>
      </c>
      <c r="W65" s="719">
        <f t="shared" si="70"/>
        <v>0</v>
      </c>
      <c r="X65" s="123"/>
      <c r="Y65" s="59"/>
      <c r="Z65" s="119"/>
      <c r="AA65" s="120"/>
      <c r="AB65" s="118"/>
      <c r="AC65" s="714"/>
      <c r="AD65" s="715"/>
      <c r="AE65" s="716">
        <f t="shared" si="71"/>
        <v>0</v>
      </c>
      <c r="AF65" s="717"/>
      <c r="AG65" s="718">
        <f t="shared" si="72"/>
        <v>0</v>
      </c>
      <c r="AH65" s="719">
        <f t="shared" si="73"/>
        <v>0</v>
      </c>
      <c r="AI65" s="719">
        <f t="shared" si="74"/>
        <v>0</v>
      </c>
      <c r="AJ65" s="123"/>
      <c r="AK65" s="59"/>
      <c r="AL65" s="119"/>
      <c r="AM65" s="120"/>
      <c r="AN65" s="118"/>
      <c r="AO65" s="714"/>
      <c r="AP65" s="715"/>
      <c r="AQ65" s="716">
        <f t="shared" si="75"/>
        <v>0</v>
      </c>
      <c r="AR65" s="717"/>
      <c r="AS65" s="718">
        <f t="shared" si="76"/>
        <v>0</v>
      </c>
      <c r="AT65" s="719">
        <f t="shared" si="77"/>
        <v>0</v>
      </c>
      <c r="AU65" s="719">
        <f t="shared" si="78"/>
        <v>0</v>
      </c>
      <c r="AV65" s="123"/>
    </row>
    <row r="66" spans="1:48" s="60" customFormat="1">
      <c r="A66" s="96"/>
      <c r="B66" s="119"/>
      <c r="C66" s="120"/>
      <c r="D66" s="118"/>
      <c r="E66" s="714"/>
      <c r="F66" s="715"/>
      <c r="G66" s="716">
        <f t="shared" si="63"/>
        <v>0</v>
      </c>
      <c r="H66" s="717"/>
      <c r="I66" s="718">
        <f t="shared" si="64"/>
        <v>0</v>
      </c>
      <c r="J66" s="719">
        <f t="shared" si="65"/>
        <v>0</v>
      </c>
      <c r="K66" s="719">
        <f t="shared" si="66"/>
        <v>0</v>
      </c>
      <c r="L66" s="123"/>
      <c r="M66" s="59"/>
      <c r="N66" s="119"/>
      <c r="O66" s="120"/>
      <c r="P66" s="118"/>
      <c r="Q66" s="714"/>
      <c r="R66" s="715"/>
      <c r="S66" s="716">
        <f t="shared" si="67"/>
        <v>0</v>
      </c>
      <c r="T66" s="717"/>
      <c r="U66" s="718">
        <f t="shared" si="68"/>
        <v>0</v>
      </c>
      <c r="V66" s="719">
        <f t="shared" si="69"/>
        <v>0</v>
      </c>
      <c r="W66" s="719">
        <f t="shared" si="70"/>
        <v>0</v>
      </c>
      <c r="X66" s="123"/>
      <c r="Y66" s="59"/>
      <c r="Z66" s="119"/>
      <c r="AA66" s="120"/>
      <c r="AB66" s="118"/>
      <c r="AC66" s="714"/>
      <c r="AD66" s="715"/>
      <c r="AE66" s="716">
        <f t="shared" si="71"/>
        <v>0</v>
      </c>
      <c r="AF66" s="717"/>
      <c r="AG66" s="718">
        <f t="shared" si="72"/>
        <v>0</v>
      </c>
      <c r="AH66" s="719">
        <f t="shared" si="73"/>
        <v>0</v>
      </c>
      <c r="AI66" s="719">
        <f t="shared" si="74"/>
        <v>0</v>
      </c>
      <c r="AJ66" s="123"/>
      <c r="AK66" s="59"/>
      <c r="AL66" s="119"/>
      <c r="AM66" s="120"/>
      <c r="AN66" s="118"/>
      <c r="AO66" s="714"/>
      <c r="AP66" s="715"/>
      <c r="AQ66" s="716">
        <f t="shared" si="75"/>
        <v>0</v>
      </c>
      <c r="AR66" s="717"/>
      <c r="AS66" s="718">
        <f t="shared" si="76"/>
        <v>0</v>
      </c>
      <c r="AT66" s="719">
        <f t="shared" si="77"/>
        <v>0</v>
      </c>
      <c r="AU66" s="719">
        <f t="shared" si="78"/>
        <v>0</v>
      </c>
      <c r="AV66" s="123"/>
    </row>
    <row r="67" spans="1:48" s="60" customFormat="1">
      <c r="A67" s="96"/>
      <c r="B67" s="119"/>
      <c r="C67" s="120"/>
      <c r="D67" s="118"/>
      <c r="E67" s="714"/>
      <c r="F67" s="715"/>
      <c r="G67" s="716">
        <f t="shared" si="63"/>
        <v>0</v>
      </c>
      <c r="H67" s="717"/>
      <c r="I67" s="718">
        <f t="shared" si="64"/>
        <v>0</v>
      </c>
      <c r="J67" s="719">
        <f t="shared" si="65"/>
        <v>0</v>
      </c>
      <c r="K67" s="719">
        <f t="shared" si="66"/>
        <v>0</v>
      </c>
      <c r="L67" s="123"/>
      <c r="M67" s="59"/>
      <c r="N67" s="119"/>
      <c r="O67" s="120"/>
      <c r="P67" s="118"/>
      <c r="Q67" s="714"/>
      <c r="R67" s="715"/>
      <c r="S67" s="716">
        <f t="shared" si="67"/>
        <v>0</v>
      </c>
      <c r="T67" s="717"/>
      <c r="U67" s="718">
        <f t="shared" si="68"/>
        <v>0</v>
      </c>
      <c r="V67" s="719">
        <f t="shared" si="69"/>
        <v>0</v>
      </c>
      <c r="W67" s="719">
        <f t="shared" si="70"/>
        <v>0</v>
      </c>
      <c r="X67" s="123"/>
      <c r="Y67" s="59"/>
      <c r="Z67" s="119"/>
      <c r="AA67" s="120"/>
      <c r="AB67" s="118"/>
      <c r="AC67" s="714"/>
      <c r="AD67" s="715"/>
      <c r="AE67" s="716">
        <f t="shared" si="71"/>
        <v>0</v>
      </c>
      <c r="AF67" s="717"/>
      <c r="AG67" s="718">
        <f t="shared" si="72"/>
        <v>0</v>
      </c>
      <c r="AH67" s="719">
        <f t="shared" si="73"/>
        <v>0</v>
      </c>
      <c r="AI67" s="719">
        <f t="shared" si="74"/>
        <v>0</v>
      </c>
      <c r="AJ67" s="123"/>
      <c r="AK67" s="59"/>
      <c r="AL67" s="119"/>
      <c r="AM67" s="120"/>
      <c r="AN67" s="118"/>
      <c r="AO67" s="714"/>
      <c r="AP67" s="715"/>
      <c r="AQ67" s="716">
        <f t="shared" si="75"/>
        <v>0</v>
      </c>
      <c r="AR67" s="717"/>
      <c r="AS67" s="718">
        <f t="shared" si="76"/>
        <v>0</v>
      </c>
      <c r="AT67" s="719">
        <f t="shared" si="77"/>
        <v>0</v>
      </c>
      <c r="AU67" s="719">
        <f t="shared" si="78"/>
        <v>0</v>
      </c>
      <c r="AV67" s="123"/>
    </row>
    <row r="68" spans="1:48" s="60" customFormat="1">
      <c r="A68" s="96"/>
      <c r="B68" s="119"/>
      <c r="C68" s="120"/>
      <c r="D68" s="118"/>
      <c r="E68" s="714"/>
      <c r="F68" s="715"/>
      <c r="G68" s="716">
        <f t="shared" si="63"/>
        <v>0</v>
      </c>
      <c r="H68" s="717"/>
      <c r="I68" s="718">
        <f t="shared" si="64"/>
        <v>0</v>
      </c>
      <c r="J68" s="719">
        <f t="shared" si="65"/>
        <v>0</v>
      </c>
      <c r="K68" s="719">
        <f t="shared" si="66"/>
        <v>0</v>
      </c>
      <c r="L68" s="123"/>
      <c r="M68" s="59"/>
      <c r="N68" s="119"/>
      <c r="O68" s="120"/>
      <c r="P68" s="118"/>
      <c r="Q68" s="714"/>
      <c r="R68" s="715"/>
      <c r="S68" s="716">
        <f t="shared" si="67"/>
        <v>0</v>
      </c>
      <c r="T68" s="717"/>
      <c r="U68" s="718">
        <f t="shared" si="68"/>
        <v>0</v>
      </c>
      <c r="V68" s="719">
        <f t="shared" si="69"/>
        <v>0</v>
      </c>
      <c r="W68" s="719">
        <f t="shared" si="70"/>
        <v>0</v>
      </c>
      <c r="X68" s="123"/>
      <c r="Y68" s="59"/>
      <c r="Z68" s="119"/>
      <c r="AA68" s="120"/>
      <c r="AB68" s="118"/>
      <c r="AC68" s="714"/>
      <c r="AD68" s="715"/>
      <c r="AE68" s="716">
        <f t="shared" si="71"/>
        <v>0</v>
      </c>
      <c r="AF68" s="717"/>
      <c r="AG68" s="718">
        <f t="shared" si="72"/>
        <v>0</v>
      </c>
      <c r="AH68" s="719">
        <f t="shared" si="73"/>
        <v>0</v>
      </c>
      <c r="AI68" s="719">
        <f t="shared" si="74"/>
        <v>0</v>
      </c>
      <c r="AJ68" s="123"/>
      <c r="AK68" s="59"/>
      <c r="AL68" s="119"/>
      <c r="AM68" s="120"/>
      <c r="AN68" s="118"/>
      <c r="AO68" s="714"/>
      <c r="AP68" s="715"/>
      <c r="AQ68" s="716">
        <f t="shared" si="75"/>
        <v>0</v>
      </c>
      <c r="AR68" s="717"/>
      <c r="AS68" s="718">
        <f t="shared" si="76"/>
        <v>0</v>
      </c>
      <c r="AT68" s="719">
        <f t="shared" si="77"/>
        <v>0</v>
      </c>
      <c r="AU68" s="719">
        <f t="shared" si="78"/>
        <v>0</v>
      </c>
      <c r="AV68" s="123"/>
    </row>
    <row r="69" spans="1:48" s="60" customFormat="1" ht="24" thickBot="1">
      <c r="A69" s="96"/>
      <c r="B69" s="121"/>
      <c r="C69" s="741"/>
      <c r="D69" s="122"/>
      <c r="E69" s="720"/>
      <c r="F69" s="721"/>
      <c r="G69" s="722">
        <f t="shared" si="63"/>
        <v>0</v>
      </c>
      <c r="H69" s="723"/>
      <c r="I69" s="724">
        <f t="shared" si="64"/>
        <v>0</v>
      </c>
      <c r="J69" s="725">
        <f t="shared" si="65"/>
        <v>0</v>
      </c>
      <c r="K69" s="725">
        <f t="shared" si="66"/>
        <v>0</v>
      </c>
      <c r="L69" s="124"/>
      <c r="M69" s="59"/>
      <c r="N69" s="121"/>
      <c r="O69" s="741"/>
      <c r="P69" s="122"/>
      <c r="Q69" s="720"/>
      <c r="R69" s="721"/>
      <c r="S69" s="722">
        <f t="shared" si="67"/>
        <v>0</v>
      </c>
      <c r="T69" s="723"/>
      <c r="U69" s="724">
        <f t="shared" si="68"/>
        <v>0</v>
      </c>
      <c r="V69" s="725">
        <f t="shared" si="69"/>
        <v>0</v>
      </c>
      <c r="W69" s="725">
        <f t="shared" si="70"/>
        <v>0</v>
      </c>
      <c r="X69" s="124"/>
      <c r="Y69" s="59"/>
      <c r="Z69" s="121"/>
      <c r="AA69" s="741"/>
      <c r="AB69" s="122"/>
      <c r="AC69" s="720"/>
      <c r="AD69" s="721"/>
      <c r="AE69" s="722">
        <f t="shared" si="71"/>
        <v>0</v>
      </c>
      <c r="AF69" s="723"/>
      <c r="AG69" s="724">
        <f t="shared" si="72"/>
        <v>0</v>
      </c>
      <c r="AH69" s="725">
        <f t="shared" si="73"/>
        <v>0</v>
      </c>
      <c r="AI69" s="725">
        <f t="shared" si="74"/>
        <v>0</v>
      </c>
      <c r="AJ69" s="124"/>
      <c r="AK69" s="59"/>
      <c r="AL69" s="121"/>
      <c r="AM69" s="741"/>
      <c r="AN69" s="122"/>
      <c r="AO69" s="720"/>
      <c r="AP69" s="721"/>
      <c r="AQ69" s="722">
        <f t="shared" si="75"/>
        <v>0</v>
      </c>
      <c r="AR69" s="723"/>
      <c r="AS69" s="724">
        <f t="shared" si="76"/>
        <v>0</v>
      </c>
      <c r="AT69" s="725">
        <f t="shared" si="77"/>
        <v>0</v>
      </c>
      <c r="AU69" s="725">
        <f t="shared" si="78"/>
        <v>0</v>
      </c>
      <c r="AV69" s="124"/>
    </row>
    <row r="70" spans="1:48" s="60" customFormat="1" ht="24.5" thickTop="1" thickBot="1">
      <c r="A70" s="96"/>
      <c r="B70" s="1900" t="s">
        <v>367</v>
      </c>
      <c r="C70" s="1901"/>
      <c r="D70" s="1901"/>
      <c r="E70" s="1901"/>
      <c r="F70" s="726"/>
      <c r="G70" s="726">
        <f>SUM(G60:G69)</f>
        <v>0</v>
      </c>
      <c r="H70" s="727"/>
      <c r="I70" s="727">
        <f>SUM(I60:I69)</f>
        <v>0</v>
      </c>
      <c r="J70" s="728"/>
      <c r="K70" s="728">
        <f>SUM(K60:K69)</f>
        <v>0</v>
      </c>
      <c r="L70" s="53"/>
      <c r="M70" s="59"/>
      <c r="N70" s="1900" t="s">
        <v>367</v>
      </c>
      <c r="O70" s="1901"/>
      <c r="P70" s="1901"/>
      <c r="Q70" s="1901"/>
      <c r="R70" s="726"/>
      <c r="S70" s="726">
        <f>SUM(S60:S69)</f>
        <v>0</v>
      </c>
      <c r="T70" s="727"/>
      <c r="U70" s="727">
        <f>SUM(U60:U69)</f>
        <v>0</v>
      </c>
      <c r="V70" s="728"/>
      <c r="W70" s="728">
        <f>SUM(W60:W69)</f>
        <v>0</v>
      </c>
      <c r="X70" s="53"/>
      <c r="Y70" s="59"/>
      <c r="Z70" s="1900" t="s">
        <v>367</v>
      </c>
      <c r="AA70" s="1901"/>
      <c r="AB70" s="1901"/>
      <c r="AC70" s="1901"/>
      <c r="AD70" s="726"/>
      <c r="AE70" s="726">
        <f>SUM(AE60:AE69)</f>
        <v>0</v>
      </c>
      <c r="AF70" s="727"/>
      <c r="AG70" s="727">
        <f>SUM(AG60:AG69)</f>
        <v>0</v>
      </c>
      <c r="AH70" s="728"/>
      <c r="AI70" s="728">
        <f>SUM(AI60:AI69)</f>
        <v>0</v>
      </c>
      <c r="AJ70" s="53"/>
      <c r="AK70" s="59"/>
      <c r="AL70" s="1900" t="s">
        <v>367</v>
      </c>
      <c r="AM70" s="1901"/>
      <c r="AN70" s="1901"/>
      <c r="AO70" s="1901"/>
      <c r="AP70" s="726"/>
      <c r="AQ70" s="726">
        <f>SUM(AQ60:AQ69)</f>
        <v>0</v>
      </c>
      <c r="AR70" s="727"/>
      <c r="AS70" s="727">
        <f>SUM(AS60:AS69)</f>
        <v>0</v>
      </c>
      <c r="AT70" s="728"/>
      <c r="AU70" s="728">
        <f>SUM(AU60:AU69)</f>
        <v>0</v>
      </c>
      <c r="AV70" s="53"/>
    </row>
    <row r="71" spans="1:48" s="60" customFormat="1" ht="42" thickBot="1">
      <c r="A71" s="100"/>
      <c r="B71" s="1906" t="s">
        <v>310</v>
      </c>
      <c r="C71" s="1907"/>
      <c r="D71" s="1907"/>
      <c r="E71" s="1907"/>
      <c r="F71" s="729"/>
      <c r="G71" s="729">
        <f>SUM(G26,G37,G48,G59,G70)</f>
        <v>0</v>
      </c>
      <c r="H71" s="730"/>
      <c r="I71" s="730">
        <f>SUM(I26,I37,I48,I59,I70)</f>
        <v>0</v>
      </c>
      <c r="J71" s="731"/>
      <c r="K71" s="731">
        <f>SUM(K26,K37,K48,K59,K70)</f>
        <v>0</v>
      </c>
      <c r="L71" s="62"/>
      <c r="M71" s="59"/>
      <c r="N71" s="1906" t="s">
        <v>310</v>
      </c>
      <c r="O71" s="1907"/>
      <c r="P71" s="1907"/>
      <c r="Q71" s="1907"/>
      <c r="R71" s="729"/>
      <c r="S71" s="729">
        <f>SUM(S26,S37,S48,S59,S70)</f>
        <v>0</v>
      </c>
      <c r="T71" s="730"/>
      <c r="U71" s="730">
        <f>SUM(U26,U37,U48,U59,U70)</f>
        <v>0</v>
      </c>
      <c r="V71" s="731"/>
      <c r="W71" s="731">
        <f>SUM(W26,W37,W48,W59,W70)</f>
        <v>0</v>
      </c>
      <c r="X71" s="62"/>
      <c r="Y71" s="59"/>
      <c r="Z71" s="1906" t="s">
        <v>310</v>
      </c>
      <c r="AA71" s="1907"/>
      <c r="AB71" s="1907"/>
      <c r="AC71" s="1907"/>
      <c r="AD71" s="729"/>
      <c r="AE71" s="729">
        <f>SUM(AE26,AE37,AE48,AE59,AE70)</f>
        <v>0</v>
      </c>
      <c r="AF71" s="730"/>
      <c r="AG71" s="730">
        <f>SUM(AG26,AG37,AG48,AG59,AG70)</f>
        <v>0</v>
      </c>
      <c r="AH71" s="731"/>
      <c r="AI71" s="731">
        <f>SUM(AI26,AI37,AI48,AI59,AI70)</f>
        <v>0</v>
      </c>
      <c r="AJ71" s="62"/>
      <c r="AK71" s="59"/>
      <c r="AL71" s="1906" t="s">
        <v>310</v>
      </c>
      <c r="AM71" s="1907"/>
      <c r="AN71" s="1907"/>
      <c r="AO71" s="1907"/>
      <c r="AP71" s="729"/>
      <c r="AQ71" s="729">
        <f>SUM(AQ26,AQ37,AQ48,AQ59,AQ70)</f>
        <v>0</v>
      </c>
      <c r="AR71" s="730"/>
      <c r="AS71" s="730">
        <f>SUM(AS26,AS37,AS48,AS59,AS70)</f>
        <v>0</v>
      </c>
      <c r="AT71" s="731"/>
      <c r="AU71" s="731">
        <f>SUM(AU26,AU37,AU48,AU59,AU70)</f>
        <v>0</v>
      </c>
      <c r="AV71" s="62"/>
    </row>
  </sheetData>
  <sheetProtection insertRows="0" deleteRows="0"/>
  <mergeCells count="72">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AL70:AO70"/>
    <mergeCell ref="AT14:AU14"/>
    <mergeCell ref="AF14:AG14"/>
    <mergeCell ref="AP14:AQ14"/>
    <mergeCell ref="AR14:AS14"/>
    <mergeCell ref="AL48:AO48"/>
    <mergeCell ref="V14:W14"/>
    <mergeCell ref="AL12:AV12"/>
    <mergeCell ref="AV13:AV15"/>
    <mergeCell ref="AJ13:AJ15"/>
    <mergeCell ref="X13:X15"/>
    <mergeCell ref="AO13:AU13"/>
    <mergeCell ref="AC14:AC15"/>
    <mergeCell ref="B12:L12"/>
    <mergeCell ref="N12:X12"/>
    <mergeCell ref="Z12:AJ12"/>
    <mergeCell ref="B9:K10"/>
    <mergeCell ref="N9:W10"/>
    <mergeCell ref="Z9:AI10"/>
    <mergeCell ref="AL9:AU10"/>
    <mergeCell ref="B7:L7"/>
    <mergeCell ref="N7:X7"/>
    <mergeCell ref="Z7:AJ7"/>
    <mergeCell ref="AL7:AV7"/>
  </mergeCells>
  <phoneticPr fontId="19"/>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AN60:AN69 P16:P25 D27:D36 D38:D47 D49:D58 P27:P36 P38:P47 P49:P58 P60:P69 D60:D69 AB16:AB25 AB27:AB36 AB38:AB47 AB49:AB58 AB60:AB69 AN16:AN25 AN27:AN36 AN38:AN47 AN49:AN58 D17:D25 D16"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&amp;R&amp;K00-042R5高層ZEH-M_ver.2</oddFooter>
  </headerFooter>
  <colBreaks count="3" manualBreakCount="3">
    <brk id="12" min="5" max="71" man="1"/>
    <brk id="24" min="5" max="71" man="1"/>
    <brk id="36" min="5" max="71"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03D0D61E-A49D-45AC-ADD8-85A1C2E8D1B7}">
            <xm:f>入力シート!$F$13="単年度事業"</xm:f>
            <x14:dxf>
              <fill>
                <patternFill>
                  <bgColor theme="0" tint="-0.499984740745262"/>
                </patternFill>
              </fill>
            </x14:dxf>
          </x14:cfRule>
          <xm:sqref>M6:AV8 M11:AV71 M9:M10 X9:Y10 AJ9:AK10 AV9:AV10</xm:sqref>
        </x14:conditionalFormatting>
        <x14:conditionalFormatting xmlns:xm="http://schemas.microsoft.com/office/excel/2006/main">
          <x14:cfRule type="expression" priority="8" id="{FACB3431-D4E0-4A01-B2C5-765EAAB2C8B0}">
            <xm:f>入力シート!$F$13="2年度事業（1年目）"</xm:f>
            <x14:dxf>
              <fill>
                <patternFill>
                  <bgColor theme="0" tint="-0.499984740745262"/>
                </patternFill>
              </fill>
            </x14:dxf>
          </x14:cfRule>
          <xm:sqref>Y6:AV8 Y11:AV71 Y9:Y10 AJ9:AK10 AV9:AV10</xm:sqref>
        </x14:conditionalFormatting>
        <x14:conditionalFormatting xmlns:xm="http://schemas.microsoft.com/office/excel/2006/main">
          <x14:cfRule type="expression" priority="7" id="{3D770202-0361-4FA6-BC23-E528128426BF}">
            <xm:f>入力シート!$F$13="3年度事業（1年目）"</xm:f>
            <x14:dxf>
              <fill>
                <patternFill>
                  <bgColor theme="0" tint="-0.499984740745262"/>
                </patternFill>
              </fill>
            </x14:dxf>
          </x14:cfRule>
          <xm:sqref>AK6:AV8 AK11:AV71 AK9:AK10 AV9:AV10</xm:sqref>
        </x14:conditionalFormatting>
        <x14:conditionalFormatting xmlns:xm="http://schemas.microsoft.com/office/excel/2006/main">
          <x14:cfRule type="expression" priority="6" id="{F79DD487-CF1E-4505-A1D8-C7CF14E8E7DC}">
            <xm:f>入力シート!$F$13="単年度事業"</xm:f>
            <x14:dxf>
              <fill>
                <patternFill>
                  <bgColor theme="0" tint="-0.499984740745262"/>
                </patternFill>
              </fill>
            </x14:dxf>
          </x14:cfRule>
          <xm:sqref>N9:W10</xm:sqref>
        </x14:conditionalFormatting>
        <x14:conditionalFormatting xmlns:xm="http://schemas.microsoft.com/office/excel/2006/main">
          <x14:cfRule type="expression" priority="4" id="{4BFCC273-07DD-4F4A-BE95-372E3662366C}">
            <xm:f>入力シート!$F$13="2年度事業（1年目）"</xm:f>
            <x14:dxf>
              <fill>
                <patternFill>
                  <bgColor theme="0" tint="-0.499984740745262"/>
                </patternFill>
              </fill>
            </x14:dxf>
          </x14:cfRule>
          <x14:cfRule type="expression" priority="5" id="{2A48FB60-D791-48B9-84FF-44A4F0B4A20A}">
            <xm:f>入力シート!$F$13="単年度事業"</xm:f>
            <x14:dxf>
              <fill>
                <patternFill>
                  <bgColor theme="0" tint="-0.499984740745262"/>
                </patternFill>
              </fill>
            </x14:dxf>
          </x14:cfRule>
          <xm:sqref>Z9:AI10</xm:sqref>
        </x14:conditionalFormatting>
        <x14:conditionalFormatting xmlns:xm="http://schemas.microsoft.com/office/excel/2006/main">
          <x14:cfRule type="expression" priority="1" id="{D2FC0170-A152-40CD-8FD1-AA3354061D85}">
            <xm:f>入力シート!$F$13="3年度事業（1年目）"</xm:f>
            <x14:dxf>
              <fill>
                <patternFill>
                  <bgColor theme="0" tint="-0.499984740745262"/>
                </patternFill>
              </fill>
            </x14:dxf>
          </x14:cfRule>
          <x14:cfRule type="expression" priority="2" id="{D49F487B-04A1-4CB5-8CD4-7DA9B2EEDC4E}">
            <xm:f>入力シート!$F$13="2年度事業（1年目）"</xm:f>
            <x14:dxf>
              <fill>
                <patternFill>
                  <bgColor theme="0" tint="-0.499984740745262"/>
                </patternFill>
              </fill>
            </x14:dxf>
          </x14:cfRule>
          <x14:cfRule type="expression" priority="3" id="{8E0E82C0-1C5F-4CF4-B961-03C773B5AEB9}">
            <xm:f>入力シート!$F$13="単年度事業"</xm:f>
            <x14:dxf>
              <fill>
                <patternFill>
                  <bgColor theme="0" tint="-0.499984740745262"/>
                </patternFill>
              </fill>
            </x14:dxf>
          </x14:cfRule>
          <xm:sqref>AL9:AU10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314-860E-4DB8-8634-F6B78182BD10}">
  <sheetPr>
    <pageSetUpPr fitToPage="1"/>
  </sheetPr>
  <dimension ref="B1:AS210"/>
  <sheetViews>
    <sheetView showGridLines="0" view="pageBreakPreview" zoomScaleNormal="100" zoomScaleSheetLayoutView="100" workbookViewId="0">
      <selection activeCell="J11" sqref="J11:V11"/>
    </sheetView>
  </sheetViews>
  <sheetFormatPr defaultRowHeight="20.149999999999999" customHeight="1"/>
  <cols>
    <col min="1" max="1" width="1.08203125" style="329" customWidth="1"/>
    <col min="2" max="2" width="1.5" style="329" customWidth="1"/>
    <col min="3" max="3" width="2.5" style="329" customWidth="1"/>
    <col min="4" max="23" width="3.83203125" style="329" customWidth="1"/>
    <col min="24" max="24" width="3.08203125" style="329" customWidth="1"/>
    <col min="25" max="25" width="3.83203125" style="329" customWidth="1"/>
    <col min="26" max="26" width="3.75" style="329" customWidth="1"/>
    <col min="27" max="27" width="2" style="329" customWidth="1"/>
    <col min="28" max="28" width="2.58203125" style="305" customWidth="1"/>
    <col min="29" max="29" width="9" style="372" customWidth="1"/>
    <col min="30" max="30" width="9" style="373" customWidth="1"/>
    <col min="31" max="31" width="9" style="329" customWidth="1"/>
    <col min="32" max="43" width="8.58203125" style="329"/>
    <col min="44" max="44" width="16.83203125" style="329" bestFit="1" customWidth="1"/>
    <col min="45" max="45" width="13.33203125" style="329" customWidth="1"/>
    <col min="46" max="217" width="8.58203125" style="329"/>
    <col min="218" max="241" width="3.75" style="329" customWidth="1"/>
    <col min="242" max="250" width="9" style="329" customWidth="1"/>
    <col min="251" max="251" width="2" style="329" customWidth="1"/>
    <col min="252" max="473" width="8.58203125" style="329"/>
    <col min="474" max="497" width="3.75" style="329" customWidth="1"/>
    <col min="498" max="506" width="9" style="329" customWidth="1"/>
    <col min="507" max="507" width="2" style="329" customWidth="1"/>
    <col min="508" max="729" width="8.58203125" style="329"/>
    <col min="730" max="753" width="3.75" style="329" customWidth="1"/>
    <col min="754" max="762" width="9" style="329" customWidth="1"/>
    <col min="763" max="763" width="2" style="329" customWidth="1"/>
    <col min="764" max="985" width="8.58203125" style="329"/>
    <col min="986" max="1009" width="3.75" style="329" customWidth="1"/>
    <col min="1010" max="1018" width="9" style="329" customWidth="1"/>
    <col min="1019" max="1019" width="2" style="329" customWidth="1"/>
    <col min="1020" max="1241" width="8.58203125" style="329"/>
    <col min="1242" max="1265" width="3.75" style="329" customWidth="1"/>
    <col min="1266" max="1274" width="9" style="329" customWidth="1"/>
    <col min="1275" max="1275" width="2" style="329" customWidth="1"/>
    <col min="1276" max="1497" width="8.58203125" style="329"/>
    <col min="1498" max="1521" width="3.75" style="329" customWidth="1"/>
    <col min="1522" max="1530" width="9" style="329" customWidth="1"/>
    <col min="1531" max="1531" width="2" style="329" customWidth="1"/>
    <col min="1532" max="1753" width="8.58203125" style="329"/>
    <col min="1754" max="1777" width="3.75" style="329" customWidth="1"/>
    <col min="1778" max="1786" width="9" style="329" customWidth="1"/>
    <col min="1787" max="1787" width="2" style="329" customWidth="1"/>
    <col min="1788" max="2009" width="8.58203125" style="329"/>
    <col min="2010" max="2033" width="3.75" style="329" customWidth="1"/>
    <col min="2034" max="2042" width="9" style="329" customWidth="1"/>
    <col min="2043" max="2043" width="2" style="329" customWidth="1"/>
    <col min="2044" max="2265" width="8.58203125" style="329"/>
    <col min="2266" max="2289" width="3.75" style="329" customWidth="1"/>
    <col min="2290" max="2298" width="9" style="329" customWidth="1"/>
    <col min="2299" max="2299" width="2" style="329" customWidth="1"/>
    <col min="2300" max="2521" width="8.58203125" style="329"/>
    <col min="2522" max="2545" width="3.75" style="329" customWidth="1"/>
    <col min="2546" max="2554" width="9" style="329" customWidth="1"/>
    <col min="2555" max="2555" width="2" style="329" customWidth="1"/>
    <col min="2556" max="2777" width="8.58203125" style="329"/>
    <col min="2778" max="2801" width="3.75" style="329" customWidth="1"/>
    <col min="2802" max="2810" width="9" style="329" customWidth="1"/>
    <col min="2811" max="2811" width="2" style="329" customWidth="1"/>
    <col min="2812" max="3033" width="8.58203125" style="329"/>
    <col min="3034" max="3057" width="3.75" style="329" customWidth="1"/>
    <col min="3058" max="3066" width="9" style="329" customWidth="1"/>
    <col min="3067" max="3067" width="2" style="329" customWidth="1"/>
    <col min="3068" max="3289" width="8.58203125" style="329"/>
    <col min="3290" max="3313" width="3.75" style="329" customWidth="1"/>
    <col min="3314" max="3322" width="9" style="329" customWidth="1"/>
    <col min="3323" max="3323" width="2" style="329" customWidth="1"/>
    <col min="3324" max="3545" width="8.58203125" style="329"/>
    <col min="3546" max="3569" width="3.75" style="329" customWidth="1"/>
    <col min="3570" max="3578" width="9" style="329" customWidth="1"/>
    <col min="3579" max="3579" width="2" style="329" customWidth="1"/>
    <col min="3580" max="3801" width="8.58203125" style="329"/>
    <col min="3802" max="3825" width="3.75" style="329" customWidth="1"/>
    <col min="3826" max="3834" width="9" style="329" customWidth="1"/>
    <col min="3835" max="3835" width="2" style="329" customWidth="1"/>
    <col min="3836" max="4057" width="8.58203125" style="329"/>
    <col min="4058" max="4081" width="3.75" style="329" customWidth="1"/>
    <col min="4082" max="4090" width="9" style="329" customWidth="1"/>
    <col min="4091" max="4091" width="2" style="329" customWidth="1"/>
    <col min="4092" max="4313" width="8.58203125" style="329"/>
    <col min="4314" max="4337" width="3.75" style="329" customWidth="1"/>
    <col min="4338" max="4346" width="9" style="329" customWidth="1"/>
    <col min="4347" max="4347" width="2" style="329" customWidth="1"/>
    <col min="4348" max="4569" width="8.58203125" style="329"/>
    <col min="4570" max="4593" width="3.75" style="329" customWidth="1"/>
    <col min="4594" max="4602" width="9" style="329" customWidth="1"/>
    <col min="4603" max="4603" width="2" style="329" customWidth="1"/>
    <col min="4604" max="4825" width="8.58203125" style="329"/>
    <col min="4826" max="4849" width="3.75" style="329" customWidth="1"/>
    <col min="4850" max="4858" width="9" style="329" customWidth="1"/>
    <col min="4859" max="4859" width="2" style="329" customWidth="1"/>
    <col min="4860" max="5081" width="8.58203125" style="329"/>
    <col min="5082" max="5105" width="3.75" style="329" customWidth="1"/>
    <col min="5106" max="5114" width="9" style="329" customWidth="1"/>
    <col min="5115" max="5115" width="2" style="329" customWidth="1"/>
    <col min="5116" max="5337" width="8.58203125" style="329"/>
    <col min="5338" max="5361" width="3.75" style="329" customWidth="1"/>
    <col min="5362" max="5370" width="9" style="329" customWidth="1"/>
    <col min="5371" max="5371" width="2" style="329" customWidth="1"/>
    <col min="5372" max="5593" width="8.58203125" style="329"/>
    <col min="5594" max="5617" width="3.75" style="329" customWidth="1"/>
    <col min="5618" max="5626" width="9" style="329" customWidth="1"/>
    <col min="5627" max="5627" width="2" style="329" customWidth="1"/>
    <col min="5628" max="5849" width="8.58203125" style="329"/>
    <col min="5850" max="5873" width="3.75" style="329" customWidth="1"/>
    <col min="5874" max="5882" width="9" style="329" customWidth="1"/>
    <col min="5883" max="5883" width="2" style="329" customWidth="1"/>
    <col min="5884" max="6105" width="8.58203125" style="329"/>
    <col min="6106" max="6129" width="3.75" style="329" customWidth="1"/>
    <col min="6130" max="6138" width="9" style="329" customWidth="1"/>
    <col min="6139" max="6139" width="2" style="329" customWidth="1"/>
    <col min="6140" max="6361" width="8.58203125" style="329"/>
    <col min="6362" max="6385" width="3.75" style="329" customWidth="1"/>
    <col min="6386" max="6394" width="9" style="329" customWidth="1"/>
    <col min="6395" max="6395" width="2" style="329" customWidth="1"/>
    <col min="6396" max="6617" width="8.58203125" style="329"/>
    <col min="6618" max="6641" width="3.75" style="329" customWidth="1"/>
    <col min="6642" max="6650" width="9" style="329" customWidth="1"/>
    <col min="6651" max="6651" width="2" style="329" customWidth="1"/>
    <col min="6652" max="6873" width="8.58203125" style="329"/>
    <col min="6874" max="6897" width="3.75" style="329" customWidth="1"/>
    <col min="6898" max="6906" width="9" style="329" customWidth="1"/>
    <col min="6907" max="6907" width="2" style="329" customWidth="1"/>
    <col min="6908" max="7129" width="8.58203125" style="329"/>
    <col min="7130" max="7153" width="3.75" style="329" customWidth="1"/>
    <col min="7154" max="7162" width="9" style="329" customWidth="1"/>
    <col min="7163" max="7163" width="2" style="329" customWidth="1"/>
    <col min="7164" max="7385" width="8.58203125" style="329"/>
    <col min="7386" max="7409" width="3.75" style="329" customWidth="1"/>
    <col min="7410" max="7418" width="9" style="329" customWidth="1"/>
    <col min="7419" max="7419" width="2" style="329" customWidth="1"/>
    <col min="7420" max="7641" width="8.58203125" style="329"/>
    <col min="7642" max="7665" width="3.75" style="329" customWidth="1"/>
    <col min="7666" max="7674" width="9" style="329" customWidth="1"/>
    <col min="7675" max="7675" width="2" style="329" customWidth="1"/>
    <col min="7676" max="7897" width="8.58203125" style="329"/>
    <col min="7898" max="7921" width="3.75" style="329" customWidth="1"/>
    <col min="7922" max="7930" width="9" style="329" customWidth="1"/>
    <col min="7931" max="7931" width="2" style="329" customWidth="1"/>
    <col min="7932" max="8153" width="8.58203125" style="329"/>
    <col min="8154" max="8177" width="3.75" style="329" customWidth="1"/>
    <col min="8178" max="8186" width="9" style="329" customWidth="1"/>
    <col min="8187" max="8187" width="2" style="329" customWidth="1"/>
    <col min="8188" max="8409" width="8.58203125" style="329"/>
    <col min="8410" max="8433" width="3.75" style="329" customWidth="1"/>
    <col min="8434" max="8442" width="9" style="329" customWidth="1"/>
    <col min="8443" max="8443" width="2" style="329" customWidth="1"/>
    <col min="8444" max="8665" width="8.58203125" style="329"/>
    <col min="8666" max="8689" width="3.75" style="329" customWidth="1"/>
    <col min="8690" max="8698" width="9" style="329" customWidth="1"/>
    <col min="8699" max="8699" width="2" style="329" customWidth="1"/>
    <col min="8700" max="8921" width="8.58203125" style="329"/>
    <col min="8922" max="8945" width="3.75" style="329" customWidth="1"/>
    <col min="8946" max="8954" width="9" style="329" customWidth="1"/>
    <col min="8955" max="8955" width="2" style="329" customWidth="1"/>
    <col min="8956" max="9177" width="8.58203125" style="329"/>
    <col min="9178" max="9201" width="3.75" style="329" customWidth="1"/>
    <col min="9202" max="9210" width="9" style="329" customWidth="1"/>
    <col min="9211" max="9211" width="2" style="329" customWidth="1"/>
    <col min="9212" max="9433" width="8.58203125" style="329"/>
    <col min="9434" max="9457" width="3.75" style="329" customWidth="1"/>
    <col min="9458" max="9466" width="9" style="329" customWidth="1"/>
    <col min="9467" max="9467" width="2" style="329" customWidth="1"/>
    <col min="9468" max="9689" width="8.58203125" style="329"/>
    <col min="9690" max="9713" width="3.75" style="329" customWidth="1"/>
    <col min="9714" max="9722" width="9" style="329" customWidth="1"/>
    <col min="9723" max="9723" width="2" style="329" customWidth="1"/>
    <col min="9724" max="9945" width="8.58203125" style="329"/>
    <col min="9946" max="9969" width="3.75" style="329" customWidth="1"/>
    <col min="9970" max="9978" width="9" style="329" customWidth="1"/>
    <col min="9979" max="9979" width="2" style="329" customWidth="1"/>
    <col min="9980" max="10201" width="8.58203125" style="329"/>
    <col min="10202" max="10225" width="3.75" style="329" customWidth="1"/>
    <col min="10226" max="10234" width="9" style="329" customWidth="1"/>
    <col min="10235" max="10235" width="2" style="329" customWidth="1"/>
    <col min="10236" max="10457" width="8.58203125" style="329"/>
    <col min="10458" max="10481" width="3.75" style="329" customWidth="1"/>
    <col min="10482" max="10490" width="9" style="329" customWidth="1"/>
    <col min="10491" max="10491" width="2" style="329" customWidth="1"/>
    <col min="10492" max="10713" width="8.58203125" style="329"/>
    <col min="10714" max="10737" width="3.75" style="329" customWidth="1"/>
    <col min="10738" max="10746" width="9" style="329" customWidth="1"/>
    <col min="10747" max="10747" width="2" style="329" customWidth="1"/>
    <col min="10748" max="10969" width="8.58203125" style="329"/>
    <col min="10970" max="10993" width="3.75" style="329" customWidth="1"/>
    <col min="10994" max="11002" width="9" style="329" customWidth="1"/>
    <col min="11003" max="11003" width="2" style="329" customWidth="1"/>
    <col min="11004" max="11225" width="8.58203125" style="329"/>
    <col min="11226" max="11249" width="3.75" style="329" customWidth="1"/>
    <col min="11250" max="11258" width="9" style="329" customWidth="1"/>
    <col min="11259" max="11259" width="2" style="329" customWidth="1"/>
    <col min="11260" max="11481" width="8.58203125" style="329"/>
    <col min="11482" max="11505" width="3.75" style="329" customWidth="1"/>
    <col min="11506" max="11514" width="9" style="329" customWidth="1"/>
    <col min="11515" max="11515" width="2" style="329" customWidth="1"/>
    <col min="11516" max="11737" width="8.58203125" style="329"/>
    <col min="11738" max="11761" width="3.75" style="329" customWidth="1"/>
    <col min="11762" max="11770" width="9" style="329" customWidth="1"/>
    <col min="11771" max="11771" width="2" style="329" customWidth="1"/>
    <col min="11772" max="11993" width="8.58203125" style="329"/>
    <col min="11994" max="12017" width="3.75" style="329" customWidth="1"/>
    <col min="12018" max="12026" width="9" style="329" customWidth="1"/>
    <col min="12027" max="12027" width="2" style="329" customWidth="1"/>
    <col min="12028" max="12249" width="8.58203125" style="329"/>
    <col min="12250" max="12273" width="3.75" style="329" customWidth="1"/>
    <col min="12274" max="12282" width="9" style="329" customWidth="1"/>
    <col min="12283" max="12283" width="2" style="329" customWidth="1"/>
    <col min="12284" max="12505" width="8.58203125" style="329"/>
    <col min="12506" max="12529" width="3.75" style="329" customWidth="1"/>
    <col min="12530" max="12538" width="9" style="329" customWidth="1"/>
    <col min="12539" max="12539" width="2" style="329" customWidth="1"/>
    <col min="12540" max="12761" width="8.58203125" style="329"/>
    <col min="12762" max="12785" width="3.75" style="329" customWidth="1"/>
    <col min="12786" max="12794" width="9" style="329" customWidth="1"/>
    <col min="12795" max="12795" width="2" style="329" customWidth="1"/>
    <col min="12796" max="13017" width="8.58203125" style="329"/>
    <col min="13018" max="13041" width="3.75" style="329" customWidth="1"/>
    <col min="13042" max="13050" width="9" style="329" customWidth="1"/>
    <col min="13051" max="13051" width="2" style="329" customWidth="1"/>
    <col min="13052" max="13273" width="8.58203125" style="329"/>
    <col min="13274" max="13297" width="3.75" style="329" customWidth="1"/>
    <col min="13298" max="13306" width="9" style="329" customWidth="1"/>
    <col min="13307" max="13307" width="2" style="329" customWidth="1"/>
    <col min="13308" max="13529" width="8.58203125" style="329"/>
    <col min="13530" max="13553" width="3.75" style="329" customWidth="1"/>
    <col min="13554" max="13562" width="9" style="329" customWidth="1"/>
    <col min="13563" max="13563" width="2" style="329" customWidth="1"/>
    <col min="13564" max="13785" width="8.58203125" style="329"/>
    <col min="13786" max="13809" width="3.75" style="329" customWidth="1"/>
    <col min="13810" max="13818" width="9" style="329" customWidth="1"/>
    <col min="13819" max="13819" width="2" style="329" customWidth="1"/>
    <col min="13820" max="14041" width="8.58203125" style="329"/>
    <col min="14042" max="14065" width="3.75" style="329" customWidth="1"/>
    <col min="14066" max="14074" width="9" style="329" customWidth="1"/>
    <col min="14075" max="14075" width="2" style="329" customWidth="1"/>
    <col min="14076" max="14297" width="8.58203125" style="329"/>
    <col min="14298" max="14321" width="3.75" style="329" customWidth="1"/>
    <col min="14322" max="14330" width="9" style="329" customWidth="1"/>
    <col min="14331" max="14331" width="2" style="329" customWidth="1"/>
    <col min="14332" max="14553" width="8.58203125" style="329"/>
    <col min="14554" max="14577" width="3.75" style="329" customWidth="1"/>
    <col min="14578" max="14586" width="9" style="329" customWidth="1"/>
    <col min="14587" max="14587" width="2" style="329" customWidth="1"/>
    <col min="14588" max="14809" width="8.58203125" style="329"/>
    <col min="14810" max="14833" width="3.75" style="329" customWidth="1"/>
    <col min="14834" max="14842" width="9" style="329" customWidth="1"/>
    <col min="14843" max="14843" width="2" style="329" customWidth="1"/>
    <col min="14844" max="15065" width="8.58203125" style="329"/>
    <col min="15066" max="15089" width="3.75" style="329" customWidth="1"/>
    <col min="15090" max="15098" width="9" style="329" customWidth="1"/>
    <col min="15099" max="15099" width="2" style="329" customWidth="1"/>
    <col min="15100" max="15321" width="8.58203125" style="329"/>
    <col min="15322" max="15345" width="3.75" style="329" customWidth="1"/>
    <col min="15346" max="15354" width="9" style="329" customWidth="1"/>
    <col min="15355" max="15355" width="2" style="329" customWidth="1"/>
    <col min="15356" max="15577" width="8.58203125" style="329"/>
    <col min="15578" max="15601" width="3.75" style="329" customWidth="1"/>
    <col min="15602" max="15610" width="9" style="329" customWidth="1"/>
    <col min="15611" max="15611" width="2" style="329" customWidth="1"/>
    <col min="15612" max="15833" width="8.58203125" style="329"/>
    <col min="15834" max="15857" width="3.75" style="329" customWidth="1"/>
    <col min="15858" max="15866" width="9" style="329" customWidth="1"/>
    <col min="15867" max="15867" width="2" style="329" customWidth="1"/>
    <col min="15868" max="16089" width="8.58203125" style="329"/>
    <col min="16090" max="16113" width="3.75" style="329" customWidth="1"/>
    <col min="16114" max="16122" width="9" style="329" customWidth="1"/>
    <col min="16123" max="16123" width="2" style="329" customWidth="1"/>
    <col min="16124" max="16384" width="8.58203125" style="329"/>
  </cols>
  <sheetData>
    <row r="1" spans="2:45" ht="20.149999999999999" customHeight="1">
      <c r="B1" s="770" t="s">
        <v>396</v>
      </c>
    </row>
    <row r="2" spans="2:45" ht="20.149999999999999" customHeight="1">
      <c r="B2" s="770" t="s">
        <v>587</v>
      </c>
    </row>
    <row r="3" spans="2:45" ht="20.149999999999999" customHeight="1">
      <c r="B3" s="770" t="s">
        <v>588</v>
      </c>
    </row>
    <row r="4" spans="2:45" ht="7.5" customHeight="1">
      <c r="B4" s="330"/>
      <c r="C4" s="330"/>
      <c r="D4" s="330"/>
      <c r="E4" s="330"/>
      <c r="F4" s="330"/>
      <c r="G4" s="330"/>
      <c r="H4" s="330"/>
      <c r="I4" s="330"/>
      <c r="J4" s="330"/>
      <c r="K4" s="330"/>
      <c r="L4" s="330"/>
      <c r="M4" s="330"/>
      <c r="N4" s="330"/>
      <c r="O4" s="330"/>
      <c r="P4" s="330"/>
      <c r="Q4" s="331"/>
      <c r="R4" s="330"/>
      <c r="S4" s="330"/>
      <c r="T4" s="330"/>
      <c r="U4" s="330"/>
      <c r="V4" s="330"/>
      <c r="W4" s="330"/>
      <c r="X4" s="330"/>
      <c r="Y4" s="331"/>
      <c r="Z4" s="332"/>
      <c r="AA4" s="332"/>
    </row>
    <row r="5" spans="2:45" ht="19.5" customHeight="1">
      <c r="B5" s="333" t="s">
        <v>999</v>
      </c>
      <c r="C5" s="330"/>
      <c r="D5" s="334"/>
      <c r="E5" s="334"/>
      <c r="F5" s="334"/>
      <c r="G5" s="334"/>
      <c r="H5" s="334"/>
      <c r="I5" s="334"/>
      <c r="J5" s="334"/>
      <c r="K5" s="334"/>
      <c r="L5" s="334"/>
      <c r="M5" s="334"/>
      <c r="N5" s="334"/>
      <c r="O5" s="334"/>
      <c r="P5" s="334"/>
      <c r="Q5" s="334"/>
      <c r="R5" s="334"/>
      <c r="S5" s="334"/>
      <c r="T5" s="334"/>
      <c r="U5" s="334"/>
      <c r="V5" s="334"/>
      <c r="W5" s="334"/>
      <c r="X5" s="334"/>
      <c r="Y5" s="334"/>
      <c r="Z5" s="335" t="s">
        <v>406</v>
      </c>
      <c r="AA5" s="335"/>
    </row>
    <row r="6" spans="2:45" ht="15.75" customHeight="1">
      <c r="B6" s="330"/>
      <c r="C6" s="336"/>
      <c r="D6" s="337"/>
      <c r="E6" s="337"/>
      <c r="F6" s="337"/>
      <c r="G6" s="337"/>
      <c r="H6" s="337"/>
      <c r="I6" s="334"/>
      <c r="J6" s="334"/>
      <c r="K6" s="334"/>
      <c r="L6" s="334"/>
      <c r="M6" s="334"/>
      <c r="N6" s="334"/>
      <c r="O6" s="334"/>
      <c r="P6" s="334"/>
      <c r="Q6" s="334"/>
      <c r="R6" s="334"/>
      <c r="S6" s="334"/>
      <c r="T6" s="334"/>
      <c r="U6" s="334"/>
      <c r="V6" s="334"/>
      <c r="W6" s="334"/>
      <c r="X6" s="334"/>
      <c r="Y6" s="334"/>
      <c r="Z6" s="330"/>
      <c r="AA6" s="330"/>
    </row>
    <row r="7" spans="2:45" s="343" customFormat="1" ht="15" customHeight="1">
      <c r="B7" s="338"/>
      <c r="C7" s="339" t="s">
        <v>479</v>
      </c>
      <c r="D7" s="340"/>
      <c r="E7" s="341"/>
      <c r="F7" s="341"/>
      <c r="G7" s="341"/>
      <c r="H7" s="341"/>
      <c r="I7" s="341"/>
      <c r="J7" s="341"/>
      <c r="K7" s="341"/>
      <c r="L7" s="341"/>
      <c r="M7" s="341"/>
      <c r="N7" s="341"/>
      <c r="O7" s="341"/>
      <c r="P7" s="341"/>
      <c r="Q7" s="341"/>
      <c r="R7" s="341"/>
      <c r="S7" s="341"/>
      <c r="T7" s="341"/>
      <c r="U7" s="342"/>
      <c r="V7" s="341"/>
      <c r="W7" s="341"/>
      <c r="X7" s="341"/>
      <c r="Y7" s="341"/>
      <c r="Z7" s="338"/>
      <c r="AA7" s="338"/>
      <c r="AB7" s="306"/>
      <c r="AC7" s="372"/>
      <c r="AD7" s="373"/>
      <c r="AR7" s="373"/>
      <c r="AS7" s="344"/>
    </row>
    <row r="8" spans="2:45" s="370" customFormat="1" ht="30" customHeight="1">
      <c r="B8" s="345"/>
      <c r="C8" s="336"/>
      <c r="D8" s="1917" t="s">
        <v>480</v>
      </c>
      <c r="E8" s="1918"/>
      <c r="F8" s="1918"/>
      <c r="G8" s="1918"/>
      <c r="H8" s="1918"/>
      <c r="I8" s="1919"/>
      <c r="J8" s="1929" t="str">
        <f>IF(入力シート!F11="","",入力シート!F11)</f>
        <v/>
      </c>
      <c r="K8" s="1930"/>
      <c r="L8" s="1930"/>
      <c r="M8" s="1930"/>
      <c r="N8" s="1930"/>
      <c r="O8" s="1930"/>
      <c r="P8" s="1930"/>
      <c r="Q8" s="1930"/>
      <c r="R8" s="1930"/>
      <c r="S8" s="1930"/>
      <c r="T8" s="1927" t="s">
        <v>976</v>
      </c>
      <c r="U8" s="1927"/>
      <c r="V8" s="1927"/>
      <c r="W8" s="1927"/>
      <c r="X8" s="1928"/>
      <c r="Y8" s="758"/>
      <c r="Z8" s="345"/>
      <c r="AA8" s="810" t="s">
        <v>742</v>
      </c>
      <c r="AD8" s="373"/>
    </row>
    <row r="9" spans="2:45" s="370" customFormat="1" ht="15" customHeight="1">
      <c r="B9" s="345"/>
      <c r="C9" s="336"/>
      <c r="D9" s="346"/>
      <c r="E9" s="346"/>
      <c r="F9" s="346"/>
      <c r="G9" s="346"/>
      <c r="H9" s="346"/>
      <c r="I9" s="346"/>
      <c r="J9" s="346"/>
      <c r="K9" s="346"/>
      <c r="L9" s="346"/>
      <c r="M9" s="346"/>
      <c r="N9" s="346"/>
      <c r="O9" s="346"/>
      <c r="P9" s="346"/>
      <c r="Q9" s="346"/>
      <c r="R9" s="346"/>
      <c r="S9" s="346"/>
      <c r="T9" s="346"/>
      <c r="U9" s="346"/>
      <c r="V9" s="346"/>
      <c r="W9" s="758"/>
      <c r="X9" s="758"/>
      <c r="Y9" s="758"/>
      <c r="Z9" s="345"/>
      <c r="AA9" s="372"/>
      <c r="AD9" s="373"/>
    </row>
    <row r="10" spans="2:45" s="343" customFormat="1" ht="15.5">
      <c r="B10" s="338"/>
      <c r="C10" s="339" t="s">
        <v>839</v>
      </c>
      <c r="D10" s="340"/>
      <c r="E10" s="341"/>
      <c r="F10" s="341"/>
      <c r="G10" s="341"/>
      <c r="H10" s="341"/>
      <c r="I10" s="341"/>
      <c r="J10" s="341"/>
      <c r="K10" s="341"/>
      <c r="L10" s="341"/>
      <c r="M10" s="341"/>
      <c r="N10" s="341"/>
      <c r="O10" s="341"/>
      <c r="P10" s="341"/>
      <c r="Q10" s="341"/>
      <c r="R10" s="341"/>
      <c r="S10" s="341"/>
      <c r="T10" s="341"/>
      <c r="U10" s="342"/>
      <c r="V10" s="341"/>
      <c r="W10" s="341"/>
      <c r="X10" s="341"/>
      <c r="Y10" s="341"/>
      <c r="Z10" s="338"/>
      <c r="AA10" s="372"/>
      <c r="AD10" s="373"/>
    </row>
    <row r="11" spans="2:45" s="370" customFormat="1" ht="40" customHeight="1">
      <c r="B11" s="345"/>
      <c r="C11" s="336"/>
      <c r="D11" s="1923" t="s">
        <v>697</v>
      </c>
      <c r="E11" s="1918"/>
      <c r="F11" s="1918"/>
      <c r="G11" s="1918"/>
      <c r="H11" s="1918"/>
      <c r="I11" s="1919"/>
      <c r="J11" s="1924"/>
      <c r="K11" s="1925"/>
      <c r="L11" s="1925"/>
      <c r="M11" s="1925"/>
      <c r="N11" s="1925"/>
      <c r="O11" s="1925"/>
      <c r="P11" s="1925"/>
      <c r="Q11" s="1925"/>
      <c r="R11" s="1925"/>
      <c r="S11" s="1925"/>
      <c r="T11" s="1925"/>
      <c r="U11" s="1925"/>
      <c r="V11" s="1926"/>
      <c r="W11" s="758"/>
      <c r="X11" s="758"/>
      <c r="Y11" s="758"/>
      <c r="Z11" s="345"/>
      <c r="AA11" s="347"/>
      <c r="AD11" s="373"/>
    </row>
    <row r="12" spans="2:45" s="370" customFormat="1" ht="15" customHeight="1">
      <c r="B12" s="345"/>
      <c r="C12" s="336"/>
      <c r="D12" s="346"/>
      <c r="E12" s="346"/>
      <c r="F12" s="346"/>
      <c r="G12" s="346"/>
      <c r="H12" s="346"/>
      <c r="I12" s="346"/>
      <c r="J12" s="346"/>
      <c r="K12" s="346"/>
      <c r="L12" s="346"/>
      <c r="M12" s="346"/>
      <c r="N12" s="346"/>
      <c r="O12" s="346"/>
      <c r="P12" s="346"/>
      <c r="Q12" s="346"/>
      <c r="R12" s="346"/>
      <c r="S12" s="346"/>
      <c r="T12" s="346"/>
      <c r="U12" s="346"/>
      <c r="V12" s="346"/>
      <c r="W12" s="758"/>
      <c r="X12" s="758"/>
      <c r="Y12" s="758"/>
      <c r="Z12" s="345"/>
      <c r="AA12" s="372"/>
      <c r="AD12" s="373"/>
    </row>
    <row r="13" spans="2:45" s="343" customFormat="1" ht="15.5">
      <c r="B13" s="338"/>
      <c r="C13" s="339" t="s">
        <v>525</v>
      </c>
      <c r="D13" s="340"/>
      <c r="E13" s="341"/>
      <c r="F13" s="341"/>
      <c r="G13" s="341"/>
      <c r="H13" s="341"/>
      <c r="I13" s="341"/>
      <c r="J13" s="341"/>
      <c r="K13" s="341"/>
      <c r="L13" s="341"/>
      <c r="M13" s="341"/>
      <c r="N13" s="341"/>
      <c r="O13" s="341"/>
      <c r="P13" s="341"/>
      <c r="Q13" s="341"/>
      <c r="R13" s="341"/>
      <c r="S13" s="341"/>
      <c r="T13" s="341"/>
      <c r="U13" s="342"/>
      <c r="V13" s="341"/>
      <c r="W13" s="341"/>
      <c r="X13" s="341"/>
      <c r="Y13" s="341"/>
      <c r="Z13" s="338"/>
      <c r="AA13" s="372"/>
      <c r="AD13" s="373"/>
    </row>
    <row r="14" spans="2:45" s="370" customFormat="1" ht="30" customHeight="1">
      <c r="B14" s="345"/>
      <c r="C14" s="336"/>
      <c r="D14" s="1917" t="s">
        <v>296</v>
      </c>
      <c r="E14" s="1918"/>
      <c r="F14" s="1918"/>
      <c r="G14" s="1918"/>
      <c r="H14" s="1918"/>
      <c r="I14" s="1919"/>
      <c r="J14" s="1920"/>
      <c r="K14" s="1921"/>
      <c r="L14" s="1921"/>
      <c r="M14" s="1921"/>
      <c r="N14" s="1921"/>
      <c r="O14" s="1921"/>
      <c r="P14" s="1921"/>
      <c r="Q14" s="1921"/>
      <c r="R14" s="1921"/>
      <c r="S14" s="1921"/>
      <c r="T14" s="1921"/>
      <c r="U14" s="1921"/>
      <c r="V14" s="1922"/>
      <c r="W14" s="758"/>
      <c r="X14" s="758"/>
      <c r="Y14" s="758"/>
      <c r="Z14" s="345"/>
      <c r="AA14" s="811" t="s">
        <v>743</v>
      </c>
      <c r="AD14" s="373"/>
    </row>
    <row r="15" spans="2:45" s="370" customFormat="1" ht="30" customHeight="1">
      <c r="B15" s="345"/>
      <c r="C15" s="336"/>
      <c r="D15" s="1917" t="s">
        <v>698</v>
      </c>
      <c r="E15" s="1918"/>
      <c r="F15" s="1918"/>
      <c r="G15" s="1918"/>
      <c r="H15" s="1918"/>
      <c r="I15" s="1919"/>
      <c r="J15" s="1920"/>
      <c r="K15" s="1921"/>
      <c r="L15" s="1921"/>
      <c r="M15" s="1921"/>
      <c r="N15" s="1921"/>
      <c r="O15" s="1921"/>
      <c r="P15" s="1921"/>
      <c r="Q15" s="1921"/>
      <c r="R15" s="1921"/>
      <c r="S15" s="1921"/>
      <c r="T15" s="1921"/>
      <c r="U15" s="1921"/>
      <c r="V15" s="1922"/>
      <c r="W15" s="758"/>
      <c r="X15" s="758"/>
      <c r="Y15" s="758"/>
      <c r="Z15" s="345"/>
      <c r="AA15" s="347"/>
      <c r="AD15" s="373"/>
    </row>
    <row r="16" spans="2:45" s="370" customFormat="1" ht="30" customHeight="1">
      <c r="B16" s="345"/>
      <c r="C16" s="336"/>
      <c r="D16" s="1917" t="s">
        <v>699</v>
      </c>
      <c r="E16" s="1918"/>
      <c r="F16" s="1918"/>
      <c r="G16" s="1918"/>
      <c r="H16" s="1918"/>
      <c r="I16" s="1919"/>
      <c r="J16" s="1920"/>
      <c r="K16" s="1921"/>
      <c r="L16" s="1921"/>
      <c r="M16" s="1921"/>
      <c r="N16" s="1921"/>
      <c r="O16" s="1921"/>
      <c r="P16" s="1921"/>
      <c r="Q16" s="1921"/>
      <c r="R16" s="1921"/>
      <c r="S16" s="1921"/>
      <c r="T16" s="1921"/>
      <c r="U16" s="1921"/>
      <c r="V16" s="1922"/>
      <c r="W16" s="806" t="s">
        <v>740</v>
      </c>
      <c r="X16" s="1076"/>
      <c r="Y16" s="1076"/>
      <c r="Z16" s="1076"/>
      <c r="AA16" s="1076"/>
      <c r="AD16" s="373"/>
    </row>
    <row r="17" spans="2:35" s="370" customFormat="1" ht="30" customHeight="1">
      <c r="B17" s="345"/>
      <c r="C17" s="336"/>
      <c r="D17" s="1917" t="s">
        <v>700</v>
      </c>
      <c r="E17" s="1918"/>
      <c r="F17" s="1918"/>
      <c r="G17" s="1918"/>
      <c r="H17" s="1918"/>
      <c r="I17" s="1919"/>
      <c r="J17" s="1920"/>
      <c r="K17" s="1921"/>
      <c r="L17" s="1921"/>
      <c r="M17" s="1921"/>
      <c r="N17" s="1921"/>
      <c r="O17" s="1921"/>
      <c r="P17" s="1921"/>
      <c r="Q17" s="1921"/>
      <c r="R17" s="1921"/>
      <c r="S17" s="1921"/>
      <c r="T17" s="1921"/>
      <c r="U17" s="1921"/>
      <c r="V17" s="1922"/>
      <c r="W17" s="806" t="s">
        <v>740</v>
      </c>
      <c r="X17" s="758"/>
      <c r="Y17" s="758"/>
      <c r="Z17" s="345"/>
      <c r="AA17" s="347"/>
      <c r="AD17" s="373"/>
    </row>
    <row r="18" spans="2:35" s="370" customFormat="1" ht="30" customHeight="1">
      <c r="B18" s="345"/>
      <c r="C18" s="336"/>
      <c r="D18" s="1917" t="s">
        <v>822</v>
      </c>
      <c r="E18" s="1918"/>
      <c r="F18" s="1918"/>
      <c r="G18" s="1918"/>
      <c r="H18" s="1918"/>
      <c r="I18" s="1919"/>
      <c r="J18" s="1931"/>
      <c r="K18" s="1932"/>
      <c r="L18" s="1932"/>
      <c r="M18" s="1932"/>
      <c r="N18" s="1932"/>
      <c r="O18" s="1932"/>
      <c r="P18" s="1932"/>
      <c r="Q18" s="1932"/>
      <c r="R18" s="1932"/>
      <c r="S18" s="1932"/>
      <c r="T18" s="1932"/>
      <c r="U18" s="1932"/>
      <c r="V18" s="1933"/>
      <c r="W18" s="758"/>
      <c r="X18" s="758"/>
      <c r="Y18" s="758"/>
      <c r="Z18" s="345"/>
      <c r="AA18" s="347"/>
      <c r="AD18" s="373"/>
    </row>
    <row r="19" spans="2:35" s="370" customFormat="1" ht="30" customHeight="1">
      <c r="B19" s="345"/>
      <c r="C19" s="336"/>
      <c r="D19" s="1917" t="s">
        <v>821</v>
      </c>
      <c r="E19" s="1918"/>
      <c r="F19" s="1918"/>
      <c r="G19" s="1918"/>
      <c r="H19" s="1918"/>
      <c r="I19" s="1919"/>
      <c r="J19" s="1920"/>
      <c r="K19" s="1921"/>
      <c r="L19" s="1921"/>
      <c r="M19" s="1921"/>
      <c r="N19" s="1921"/>
      <c r="O19" s="1921"/>
      <c r="P19" s="1921"/>
      <c r="Q19" s="1921"/>
      <c r="R19" s="1921"/>
      <c r="S19" s="1921"/>
      <c r="T19" s="1921"/>
      <c r="U19" s="1921"/>
      <c r="V19" s="1922"/>
      <c r="W19" s="806" t="s">
        <v>741</v>
      </c>
      <c r="X19" s="807"/>
      <c r="Y19" s="808"/>
      <c r="Z19" s="809"/>
      <c r="AA19" s="809"/>
      <c r="AD19" s="373"/>
    </row>
    <row r="20" spans="2:35" s="370" customFormat="1" ht="30" customHeight="1">
      <c r="B20" s="345"/>
      <c r="C20" s="336"/>
      <c r="D20" s="1917" t="s">
        <v>701</v>
      </c>
      <c r="E20" s="1918"/>
      <c r="F20" s="1918"/>
      <c r="G20" s="1918"/>
      <c r="H20" s="1918"/>
      <c r="I20" s="1919"/>
      <c r="J20" s="1934" t="str">
        <f>IF(J17="","",141000*J17+IF(J18="ハイブリッド",J19*20000,0))</f>
        <v/>
      </c>
      <c r="K20" s="1935"/>
      <c r="L20" s="1935"/>
      <c r="M20" s="1935"/>
      <c r="N20" s="1935"/>
      <c r="O20" s="1935"/>
      <c r="P20" s="1935"/>
      <c r="Q20" s="1935"/>
      <c r="R20" s="1935"/>
      <c r="S20" s="1935"/>
      <c r="T20" s="1935"/>
      <c r="U20" s="1935"/>
      <c r="V20" s="1936"/>
      <c r="W20" s="806" t="s">
        <v>295</v>
      </c>
      <c r="X20" s="1077"/>
      <c r="Y20" s="1077"/>
      <c r="Z20" s="1077"/>
      <c r="AA20" s="1077"/>
      <c r="AD20" s="373"/>
    </row>
    <row r="21" spans="2:35" s="370" customFormat="1" ht="15" customHeight="1">
      <c r="B21" s="345"/>
      <c r="C21" s="336"/>
      <c r="D21" s="346"/>
      <c r="E21" s="346"/>
      <c r="F21" s="346"/>
      <c r="G21" s="346"/>
      <c r="H21" s="346"/>
      <c r="I21" s="346"/>
      <c r="J21" s="346"/>
      <c r="K21" s="346"/>
      <c r="L21" s="346"/>
      <c r="M21" s="346"/>
      <c r="N21" s="346"/>
      <c r="O21" s="346"/>
      <c r="P21" s="346"/>
      <c r="Q21" s="346"/>
      <c r="R21" s="346"/>
      <c r="S21" s="346"/>
      <c r="T21" s="346"/>
      <c r="U21" s="346"/>
      <c r="V21" s="346"/>
      <c r="W21" s="758"/>
      <c r="X21" s="758"/>
      <c r="Y21" s="758"/>
      <c r="Z21" s="345"/>
      <c r="AA21" s="372"/>
      <c r="AD21" s="373"/>
    </row>
    <row r="22" spans="2:35" s="343" customFormat="1" ht="15.5">
      <c r="B22" s="338"/>
      <c r="C22" s="339" t="s">
        <v>702</v>
      </c>
      <c r="D22" s="340"/>
      <c r="E22" s="341"/>
      <c r="F22" s="341"/>
      <c r="G22" s="341"/>
      <c r="H22" s="341"/>
      <c r="I22" s="341"/>
      <c r="J22" s="341"/>
      <c r="K22" s="341"/>
      <c r="L22" s="341"/>
      <c r="M22" s="341"/>
      <c r="N22" s="341"/>
      <c r="O22" s="341"/>
      <c r="P22" s="341"/>
      <c r="Q22" s="341"/>
      <c r="R22" s="341"/>
      <c r="S22" s="341"/>
      <c r="T22" s="341"/>
      <c r="U22" s="342"/>
      <c r="V22" s="341"/>
      <c r="W22" s="341"/>
      <c r="X22" s="341"/>
      <c r="Y22" s="341"/>
      <c r="Z22" s="338"/>
      <c r="AA22" s="372"/>
      <c r="AD22" s="812"/>
      <c r="AE22" s="813"/>
      <c r="AF22" s="813"/>
      <c r="AG22" s="813"/>
      <c r="AH22" s="813"/>
      <c r="AI22" s="813"/>
    </row>
    <row r="23" spans="2:35" s="343" customFormat="1" ht="15.5">
      <c r="B23" s="338"/>
      <c r="C23" s="339"/>
      <c r="D23" s="328" t="s">
        <v>809</v>
      </c>
      <c r="E23" s="341"/>
      <c r="F23" s="341"/>
      <c r="G23" s="341"/>
      <c r="H23" s="341"/>
      <c r="I23" s="341"/>
      <c r="J23" s="341"/>
      <c r="K23" s="341"/>
      <c r="L23" s="341"/>
      <c r="M23" s="341"/>
      <c r="N23" s="341"/>
      <c r="O23" s="341"/>
      <c r="P23" s="341"/>
      <c r="Q23" s="341"/>
      <c r="R23" s="341"/>
      <c r="S23" s="341"/>
      <c r="T23" s="341"/>
      <c r="U23" s="342"/>
      <c r="V23" s="341"/>
      <c r="W23" s="341"/>
      <c r="X23" s="341"/>
      <c r="Y23" s="341"/>
      <c r="Z23" s="338"/>
      <c r="AA23" s="372"/>
      <c r="AD23" s="814"/>
      <c r="AE23" s="813"/>
      <c r="AF23" s="813"/>
      <c r="AG23" s="813"/>
      <c r="AH23" s="813"/>
      <c r="AI23" s="813"/>
    </row>
    <row r="24" spans="2:35" s="370" customFormat="1" ht="30" customHeight="1">
      <c r="B24" s="345"/>
      <c r="C24" s="336"/>
      <c r="D24" s="1945" t="s">
        <v>752</v>
      </c>
      <c r="E24" s="1946"/>
      <c r="F24" s="1946"/>
      <c r="G24" s="1946"/>
      <c r="H24" s="1946"/>
      <c r="I24" s="1947"/>
      <c r="J24" s="1948"/>
      <c r="K24" s="1949"/>
      <c r="L24" s="1949"/>
      <c r="M24" s="1949"/>
      <c r="N24" s="1949"/>
      <c r="O24" s="1949"/>
      <c r="P24" s="1949"/>
      <c r="Q24" s="1949"/>
      <c r="R24" s="1950"/>
      <c r="S24" s="352" t="s">
        <v>295</v>
      </c>
      <c r="T24" s="339" t="s">
        <v>467</v>
      </c>
      <c r="U24" s="1937" t="s">
        <v>704</v>
      </c>
      <c r="V24" s="1937"/>
      <c r="W24" s="1937"/>
      <c r="X24" s="1937"/>
      <c r="Y24" s="1937"/>
      <c r="Z24" s="1937"/>
      <c r="AA24" s="811" t="s">
        <v>841</v>
      </c>
      <c r="AD24" s="815"/>
      <c r="AE24" s="815"/>
      <c r="AF24" s="815"/>
      <c r="AG24" s="815"/>
      <c r="AH24" s="815"/>
      <c r="AI24" s="815"/>
    </row>
    <row r="25" spans="2:35" s="370" customFormat="1" ht="30" customHeight="1">
      <c r="B25" s="345"/>
      <c r="C25" s="336"/>
      <c r="D25" s="1945" t="s">
        <v>753</v>
      </c>
      <c r="E25" s="1946"/>
      <c r="F25" s="1946"/>
      <c r="G25" s="1946"/>
      <c r="H25" s="1946"/>
      <c r="I25" s="1947"/>
      <c r="J25" s="1948"/>
      <c r="K25" s="1949"/>
      <c r="L25" s="1949"/>
      <c r="M25" s="1949"/>
      <c r="N25" s="1949"/>
      <c r="O25" s="1949"/>
      <c r="P25" s="1949"/>
      <c r="Q25" s="1949"/>
      <c r="R25" s="1950"/>
      <c r="S25" s="352" t="s">
        <v>295</v>
      </c>
      <c r="T25" s="339"/>
      <c r="U25" s="786"/>
      <c r="V25" s="786"/>
      <c r="W25" s="786"/>
      <c r="X25" s="786"/>
      <c r="Y25" s="786"/>
      <c r="Z25" s="786"/>
      <c r="AA25" s="811"/>
      <c r="AD25" s="815"/>
      <c r="AE25" s="815"/>
      <c r="AF25" s="815"/>
      <c r="AG25" s="815"/>
      <c r="AH25" s="815"/>
      <c r="AI25" s="815"/>
    </row>
    <row r="26" spans="2:35" s="370" customFormat="1" ht="15" customHeight="1">
      <c r="B26" s="345"/>
      <c r="C26" s="336"/>
      <c r="D26" s="760"/>
      <c r="E26" s="349"/>
      <c r="F26" s="350"/>
      <c r="G26" s="351"/>
      <c r="H26" s="351"/>
      <c r="I26" s="351"/>
      <c r="J26" s="351"/>
      <c r="K26" s="351"/>
      <c r="L26" s="307"/>
      <c r="M26" s="307"/>
      <c r="N26" s="307"/>
      <c r="O26" s="307"/>
      <c r="P26" s="307"/>
      <c r="Q26" s="307"/>
      <c r="R26" s="307"/>
      <c r="S26" s="307"/>
      <c r="T26" s="307"/>
      <c r="U26" s="307"/>
      <c r="V26" s="307"/>
      <c r="W26" s="307"/>
      <c r="X26" s="307"/>
      <c r="Y26" s="307"/>
      <c r="Z26" s="345"/>
      <c r="AA26" s="372"/>
      <c r="AD26" s="812"/>
      <c r="AE26" s="816"/>
      <c r="AF26" s="816"/>
      <c r="AG26" s="816"/>
      <c r="AH26" s="816"/>
      <c r="AI26" s="816"/>
    </row>
    <row r="27" spans="2:35" s="343" customFormat="1" ht="15.5">
      <c r="B27" s="338"/>
      <c r="C27" s="339"/>
      <c r="D27" s="328" t="s">
        <v>744</v>
      </c>
      <c r="E27" s="341"/>
      <c r="F27" s="341"/>
      <c r="G27" s="341"/>
      <c r="H27" s="341"/>
      <c r="I27" s="341"/>
      <c r="J27" s="341"/>
      <c r="K27" s="341"/>
      <c r="L27" s="341"/>
      <c r="M27" s="341"/>
      <c r="N27" s="341"/>
      <c r="O27" s="341"/>
      <c r="P27" s="341"/>
      <c r="Q27" s="341"/>
      <c r="R27" s="341"/>
      <c r="S27" s="341"/>
      <c r="T27" s="341"/>
      <c r="U27" s="342"/>
      <c r="V27" s="341"/>
      <c r="W27" s="341"/>
      <c r="X27" s="341"/>
      <c r="Y27" s="341"/>
      <c r="Z27" s="338"/>
      <c r="AA27" s="372"/>
      <c r="AD27" s="812"/>
      <c r="AE27" s="813"/>
      <c r="AF27" s="813"/>
      <c r="AG27" s="813"/>
      <c r="AH27" s="813"/>
      <c r="AI27" s="813"/>
    </row>
    <row r="28" spans="2:35" s="370" customFormat="1" ht="30" customHeight="1">
      <c r="B28" s="345"/>
      <c r="C28" s="336"/>
      <c r="D28" s="1945" t="s">
        <v>703</v>
      </c>
      <c r="E28" s="1946"/>
      <c r="F28" s="1946"/>
      <c r="G28" s="1946"/>
      <c r="H28" s="1946"/>
      <c r="I28" s="1947"/>
      <c r="J28" s="1953" t="str">
        <f>IFERROR(IF(OR(J24="",J25=""),"",IF(J24+J25&gt;J20,0,J16*60000)),"")</f>
        <v/>
      </c>
      <c r="K28" s="1954"/>
      <c r="L28" s="1954"/>
      <c r="M28" s="1954"/>
      <c r="N28" s="1954"/>
      <c r="O28" s="1954"/>
      <c r="P28" s="1954"/>
      <c r="Q28" s="1954"/>
      <c r="R28" s="1955"/>
      <c r="S28" s="352" t="s">
        <v>295</v>
      </c>
      <c r="T28" s="339" t="s">
        <v>482</v>
      </c>
      <c r="AA28" s="372"/>
      <c r="AD28" s="373"/>
    </row>
    <row r="29" spans="2:35" s="370" customFormat="1" ht="15" customHeight="1">
      <c r="B29" s="345"/>
      <c r="C29" s="336"/>
      <c r="D29" s="328"/>
      <c r="E29" s="349"/>
      <c r="F29" s="350"/>
      <c r="G29" s="351"/>
      <c r="H29" s="351"/>
      <c r="I29" s="351"/>
      <c r="J29" s="351"/>
      <c r="K29" s="351"/>
      <c r="L29" s="307"/>
      <c r="M29" s="307"/>
      <c r="N29" s="307"/>
      <c r="O29" s="307"/>
      <c r="P29" s="307"/>
      <c r="Q29" s="307"/>
      <c r="R29" s="307"/>
      <c r="S29" s="307"/>
      <c r="T29" s="307"/>
      <c r="U29" s="307"/>
      <c r="V29" s="307"/>
      <c r="W29" s="307"/>
      <c r="X29" s="307"/>
      <c r="Y29" s="307"/>
      <c r="Z29" s="345"/>
      <c r="AA29" s="372"/>
      <c r="AD29" s="373"/>
    </row>
    <row r="30" spans="2:35" s="343" customFormat="1" ht="15.5">
      <c r="B30" s="338"/>
      <c r="C30" s="339"/>
      <c r="D30" s="328" t="s">
        <v>705</v>
      </c>
      <c r="E30" s="341"/>
      <c r="F30" s="341"/>
      <c r="G30" s="341"/>
      <c r="H30" s="341"/>
      <c r="I30" s="341"/>
      <c r="J30" s="341"/>
      <c r="K30" s="341"/>
      <c r="L30" s="341"/>
      <c r="M30" s="341"/>
      <c r="N30" s="341"/>
      <c r="O30" s="341"/>
      <c r="P30" s="341"/>
      <c r="Q30" s="341"/>
      <c r="R30" s="341"/>
      <c r="S30" s="341"/>
      <c r="T30" s="341"/>
      <c r="U30" s="342"/>
      <c r="V30" s="341"/>
      <c r="W30" s="341"/>
      <c r="X30" s="341"/>
      <c r="Y30" s="341"/>
      <c r="Z30" s="338"/>
      <c r="AA30" s="372"/>
      <c r="AD30" s="373"/>
    </row>
    <row r="31" spans="2:35" s="343" customFormat="1" ht="30" customHeight="1">
      <c r="B31" s="338"/>
      <c r="C31" s="339"/>
      <c r="D31" s="1917" t="s">
        <v>706</v>
      </c>
      <c r="E31" s="1918"/>
      <c r="F31" s="1918"/>
      <c r="G31" s="1918"/>
      <c r="H31" s="1918"/>
      <c r="I31" s="1919"/>
      <c r="J31" s="1938"/>
      <c r="K31" s="1939"/>
      <c r="L31" s="1939"/>
      <c r="M31" s="1939"/>
      <c r="N31" s="1939"/>
      <c r="O31" s="1939"/>
      <c r="P31" s="1939"/>
      <c r="Q31" s="1939"/>
      <c r="R31" s="1940"/>
      <c r="S31" s="348" t="s">
        <v>481</v>
      </c>
      <c r="T31" s="758" t="s">
        <v>707</v>
      </c>
      <c r="U31" s="1944" t="s">
        <v>840</v>
      </c>
      <c r="V31" s="1944"/>
      <c r="W31" s="1944"/>
      <c r="X31" s="1944"/>
      <c r="Y31" s="1944"/>
      <c r="Z31" s="1944"/>
      <c r="AA31" s="811"/>
      <c r="AD31" s="373"/>
    </row>
    <row r="32" spans="2:35" s="370" customFormat="1" ht="30" customHeight="1">
      <c r="B32" s="345"/>
      <c r="C32" s="336"/>
      <c r="D32" s="1917" t="s">
        <v>708</v>
      </c>
      <c r="E32" s="1918"/>
      <c r="F32" s="1918"/>
      <c r="G32" s="1918"/>
      <c r="H32" s="1918"/>
      <c r="I32" s="1919"/>
      <c r="J32" s="1941">
        <f>MIN(J24,J28)*J31</f>
        <v>0</v>
      </c>
      <c r="K32" s="1942"/>
      <c r="L32" s="1942"/>
      <c r="M32" s="1942"/>
      <c r="N32" s="1942"/>
      <c r="O32" s="1942"/>
      <c r="P32" s="1942"/>
      <c r="Q32" s="1942"/>
      <c r="R32" s="1943"/>
      <c r="S32" s="352" t="s">
        <v>295</v>
      </c>
      <c r="T32" s="339" t="s">
        <v>709</v>
      </c>
      <c r="U32" s="1944" t="s">
        <v>710</v>
      </c>
      <c r="V32" s="1944"/>
      <c r="W32" s="1944"/>
      <c r="X32" s="1944"/>
      <c r="Y32" s="1944"/>
      <c r="Z32" s="1944"/>
      <c r="AA32" s="372"/>
      <c r="AD32" s="373"/>
    </row>
    <row r="33" spans="2:30" s="370" customFormat="1" ht="15" customHeight="1">
      <c r="B33" s="345"/>
      <c r="C33" s="336"/>
      <c r="D33" s="353"/>
      <c r="E33" s="759"/>
      <c r="F33" s="354"/>
      <c r="G33" s="353"/>
      <c r="H33" s="353"/>
      <c r="I33" s="757"/>
      <c r="J33" s="757"/>
      <c r="K33" s="757"/>
      <c r="L33" s="757"/>
      <c r="M33" s="757"/>
      <c r="N33" s="757"/>
      <c r="O33" s="757"/>
      <c r="P33" s="757"/>
      <c r="Q33" s="757"/>
      <c r="R33" s="757"/>
      <c r="S33" s="757"/>
      <c r="T33" s="757"/>
      <c r="U33" s="757"/>
      <c r="V33" s="757"/>
      <c r="W33" s="757"/>
      <c r="X33" s="757"/>
      <c r="Y33" s="757"/>
      <c r="Z33" s="345"/>
      <c r="AA33" s="372"/>
      <c r="AD33" s="373"/>
    </row>
    <row r="34" spans="2:30" s="343" customFormat="1" ht="15.5">
      <c r="B34" s="338"/>
      <c r="C34" s="339" t="s">
        <v>755</v>
      </c>
      <c r="D34" s="340"/>
      <c r="E34" s="341"/>
      <c r="F34" s="341"/>
      <c r="G34" s="341"/>
      <c r="H34" s="341"/>
      <c r="I34" s="341"/>
      <c r="J34" s="341"/>
      <c r="K34" s="341"/>
      <c r="L34" s="341"/>
      <c r="M34" s="341"/>
      <c r="N34" s="341"/>
      <c r="O34" s="341"/>
      <c r="P34" s="341"/>
      <c r="Q34" s="341"/>
      <c r="R34" s="341"/>
      <c r="S34" s="341"/>
      <c r="T34" s="341"/>
      <c r="U34" s="342"/>
      <c r="V34" s="341"/>
      <c r="W34" s="341"/>
      <c r="X34" s="341"/>
      <c r="Y34" s="341"/>
      <c r="Z34" s="338"/>
      <c r="AA34" s="372"/>
      <c r="AD34" s="373"/>
    </row>
    <row r="35" spans="2:30" s="370" customFormat="1" ht="15" customHeight="1">
      <c r="B35" s="345"/>
      <c r="C35" s="336"/>
      <c r="D35" s="1951" t="s">
        <v>745</v>
      </c>
      <c r="E35" s="1951"/>
      <c r="F35" s="1951"/>
      <c r="G35" s="1951"/>
      <c r="H35" s="1951"/>
      <c r="I35" s="1951"/>
      <c r="J35" s="1951"/>
      <c r="K35" s="1951"/>
      <c r="L35" s="1951"/>
      <c r="M35" s="1951"/>
      <c r="N35" s="1951"/>
      <c r="O35" s="1951"/>
      <c r="P35" s="1951"/>
      <c r="Q35" s="1951"/>
      <c r="R35" s="1951"/>
      <c r="S35" s="307"/>
      <c r="T35" s="307"/>
      <c r="U35" s="307"/>
      <c r="V35" s="307"/>
      <c r="W35" s="307"/>
      <c r="X35" s="307"/>
      <c r="Y35" s="307"/>
      <c r="Z35" s="345"/>
      <c r="AA35" s="372"/>
      <c r="AD35" s="373"/>
    </row>
    <row r="36" spans="2:30" s="370" customFormat="1" ht="15" customHeight="1">
      <c r="B36" s="345"/>
      <c r="C36" s="336"/>
      <c r="D36" s="1952"/>
      <c r="E36" s="1952"/>
      <c r="F36" s="1952"/>
      <c r="G36" s="1952"/>
      <c r="H36" s="1952"/>
      <c r="I36" s="1952"/>
      <c r="J36" s="1952"/>
      <c r="K36" s="1952"/>
      <c r="L36" s="1952"/>
      <c r="M36" s="1952"/>
      <c r="N36" s="1952"/>
      <c r="O36" s="1952"/>
      <c r="P36" s="1952"/>
      <c r="Q36" s="1952"/>
      <c r="R36" s="1952"/>
      <c r="S36" s="307"/>
      <c r="T36" s="307"/>
      <c r="U36" s="307"/>
      <c r="V36" s="307"/>
      <c r="W36" s="307"/>
      <c r="X36" s="307"/>
      <c r="Y36" s="307"/>
      <c r="Z36" s="345"/>
      <c r="AA36" s="372"/>
      <c r="AD36" s="373"/>
    </row>
    <row r="37" spans="2:30" s="370" customFormat="1" ht="30" customHeight="1">
      <c r="B37" s="345"/>
      <c r="C37" s="336"/>
      <c r="D37" s="1917" t="s">
        <v>708</v>
      </c>
      <c r="E37" s="1918"/>
      <c r="F37" s="1918"/>
      <c r="G37" s="1918"/>
      <c r="H37" s="1918"/>
      <c r="I37" s="1919"/>
      <c r="J37" s="1956"/>
      <c r="K37" s="1957"/>
      <c r="L37" s="1957"/>
      <c r="M37" s="1957"/>
      <c r="N37" s="1957"/>
      <c r="O37" s="1957"/>
      <c r="P37" s="1957"/>
      <c r="Q37" s="1957"/>
      <c r="R37" s="1958"/>
      <c r="S37" s="352" t="s">
        <v>295</v>
      </c>
      <c r="T37" s="339" t="s">
        <v>711</v>
      </c>
      <c r="U37" s="1959" t="s">
        <v>712</v>
      </c>
      <c r="V37" s="1959"/>
      <c r="W37" s="1959"/>
      <c r="X37" s="1959"/>
      <c r="Y37" s="1959"/>
      <c r="Z37" s="1959"/>
      <c r="AA37" s="811" t="s">
        <v>838</v>
      </c>
      <c r="AD37" s="373"/>
    </row>
    <row r="38" spans="2:30" s="370" customFormat="1" ht="15" customHeight="1">
      <c r="B38" s="345"/>
      <c r="C38" s="336"/>
      <c r="D38" s="349"/>
      <c r="E38" s="349"/>
      <c r="F38" s="350"/>
      <c r="G38" s="351"/>
      <c r="H38" s="351"/>
      <c r="I38" s="351"/>
      <c r="J38" s="351"/>
      <c r="K38" s="351"/>
      <c r="L38" s="307"/>
      <c r="M38" s="307"/>
      <c r="N38" s="307"/>
      <c r="O38" s="307"/>
      <c r="P38" s="307"/>
      <c r="Q38" s="307"/>
      <c r="R38" s="307"/>
      <c r="S38" s="307"/>
      <c r="T38" s="307"/>
      <c r="U38" s="307"/>
      <c r="V38" s="307"/>
      <c r="W38" s="307"/>
      <c r="X38" s="307"/>
      <c r="Y38" s="307"/>
      <c r="Z38" s="345"/>
      <c r="AA38" s="345"/>
      <c r="AB38" s="372"/>
      <c r="AD38" s="373"/>
    </row>
    <row r="39" spans="2:30" s="343" customFormat="1" ht="15.5">
      <c r="B39" s="338"/>
      <c r="C39" s="339"/>
      <c r="D39" s="328" t="s">
        <v>713</v>
      </c>
      <c r="E39" s="341"/>
      <c r="F39" s="341"/>
      <c r="G39" s="341"/>
      <c r="H39" s="341"/>
      <c r="I39" s="341"/>
      <c r="J39" s="341"/>
      <c r="K39" s="341"/>
      <c r="L39" s="341"/>
      <c r="M39" s="341"/>
      <c r="N39" s="341"/>
      <c r="O39" s="341"/>
      <c r="P39" s="341"/>
      <c r="Q39" s="341"/>
      <c r="R39" s="341"/>
      <c r="S39" s="341"/>
      <c r="T39" s="341"/>
      <c r="U39" s="342"/>
      <c r="V39" s="341"/>
      <c r="W39" s="341"/>
      <c r="X39" s="341"/>
      <c r="Y39" s="341"/>
      <c r="Z39" s="338"/>
      <c r="AA39" s="338"/>
      <c r="AB39" s="372"/>
      <c r="AD39" s="373"/>
    </row>
    <row r="40" spans="2:30" s="370" customFormat="1" ht="30" customHeight="1">
      <c r="B40" s="345"/>
      <c r="C40" s="336"/>
      <c r="D40" s="1917" t="s">
        <v>708</v>
      </c>
      <c r="E40" s="1918"/>
      <c r="F40" s="1918"/>
      <c r="G40" s="1918"/>
      <c r="H40" s="1918"/>
      <c r="I40" s="1919"/>
      <c r="J40" s="1941">
        <f>J32+J37</f>
        <v>0</v>
      </c>
      <c r="K40" s="1942"/>
      <c r="L40" s="1942"/>
      <c r="M40" s="1942"/>
      <c r="N40" s="1942"/>
      <c r="O40" s="1942"/>
      <c r="P40" s="1942"/>
      <c r="Q40" s="1942"/>
      <c r="R40" s="1943"/>
      <c r="S40" s="352" t="s">
        <v>295</v>
      </c>
      <c r="T40" s="339" t="s">
        <v>526</v>
      </c>
      <c r="U40" s="1937" t="s">
        <v>714</v>
      </c>
      <c r="V40" s="1937"/>
      <c r="W40" s="1937"/>
      <c r="X40" s="1937"/>
      <c r="Y40" s="1937"/>
      <c r="Z40" s="1937"/>
      <c r="AA40" s="345"/>
      <c r="AB40" s="372"/>
      <c r="AD40" s="373"/>
    </row>
    <row r="41" spans="2:30" s="370" customFormat="1" ht="15" customHeight="1">
      <c r="B41" s="345"/>
      <c r="C41" s="336"/>
      <c r="D41" s="353"/>
      <c r="E41" s="759"/>
      <c r="F41" s="354"/>
      <c r="G41" s="353"/>
      <c r="H41" s="353"/>
      <c r="I41" s="757"/>
      <c r="J41" s="757"/>
      <c r="K41" s="757"/>
      <c r="L41" s="757"/>
      <c r="M41" s="757"/>
      <c r="N41" s="757"/>
      <c r="O41" s="757"/>
      <c r="P41" s="757"/>
      <c r="Q41" s="757"/>
      <c r="R41" s="757"/>
      <c r="S41" s="757"/>
      <c r="T41" s="757"/>
      <c r="U41" s="757"/>
      <c r="V41" s="757"/>
      <c r="W41" s="757"/>
      <c r="X41" s="757"/>
      <c r="Y41" s="757"/>
      <c r="Z41" s="345"/>
      <c r="AA41" s="345"/>
      <c r="AB41" s="372"/>
      <c r="AD41" s="373"/>
    </row>
    <row r="42" spans="2:30" s="343" customFormat="1" ht="15.5">
      <c r="B42" s="338"/>
      <c r="C42" s="339" t="s">
        <v>754</v>
      </c>
      <c r="D42" s="340"/>
      <c r="E42" s="341"/>
      <c r="F42" s="341"/>
      <c r="G42" s="341"/>
      <c r="H42" s="341"/>
      <c r="I42" s="341"/>
      <c r="J42" s="341"/>
      <c r="K42" s="341"/>
      <c r="L42" s="341"/>
      <c r="M42" s="341"/>
      <c r="N42" s="341"/>
      <c r="O42" s="341"/>
      <c r="P42" s="341"/>
      <c r="Q42" s="341"/>
      <c r="R42" s="341"/>
      <c r="S42" s="341"/>
      <c r="T42" s="341"/>
      <c r="U42" s="342"/>
      <c r="V42" s="341"/>
      <c r="W42" s="341"/>
      <c r="X42" s="341"/>
      <c r="Y42" s="341"/>
      <c r="Z42" s="338"/>
      <c r="AA42" s="338"/>
      <c r="AB42" s="372"/>
      <c r="AD42" s="373"/>
    </row>
    <row r="43" spans="2:30" s="370" customFormat="1" ht="30" customHeight="1">
      <c r="B43" s="345"/>
      <c r="C43" s="336"/>
      <c r="D43" s="1917" t="s">
        <v>715</v>
      </c>
      <c r="E43" s="1918"/>
      <c r="F43" s="1918"/>
      <c r="G43" s="1918"/>
      <c r="H43" s="1918"/>
      <c r="I43" s="1919"/>
      <c r="J43" s="1941">
        <v>600000</v>
      </c>
      <c r="K43" s="1942"/>
      <c r="L43" s="1942"/>
      <c r="M43" s="1942"/>
      <c r="N43" s="1942"/>
      <c r="O43" s="1942"/>
      <c r="P43" s="1942"/>
      <c r="Q43" s="1942"/>
      <c r="R43" s="1943"/>
      <c r="S43" s="352" t="s">
        <v>295</v>
      </c>
      <c r="T43" s="339" t="s">
        <v>716</v>
      </c>
      <c r="U43" s="1960" t="s">
        <v>717</v>
      </c>
      <c r="V43" s="1960"/>
      <c r="W43" s="1960"/>
      <c r="X43" s="1960"/>
      <c r="Y43" s="1960"/>
      <c r="Z43" s="1960"/>
      <c r="AA43" s="345"/>
      <c r="AB43" s="372"/>
      <c r="AD43" s="373"/>
    </row>
    <row r="44" spans="2:30" s="370" customFormat="1" ht="15" customHeight="1">
      <c r="B44" s="345"/>
      <c r="C44" s="336"/>
      <c r="D44" s="349"/>
      <c r="E44" s="349"/>
      <c r="F44" s="350"/>
      <c r="G44" s="351"/>
      <c r="H44" s="351"/>
      <c r="I44" s="351"/>
      <c r="J44" s="351"/>
      <c r="K44" s="351"/>
      <c r="L44" s="307"/>
      <c r="M44" s="307"/>
      <c r="N44" s="307"/>
      <c r="O44" s="307"/>
      <c r="P44" s="307"/>
      <c r="Q44" s="307"/>
      <c r="R44" s="307"/>
      <c r="S44" s="307"/>
      <c r="T44" s="307"/>
      <c r="U44" s="307"/>
      <c r="V44" s="307"/>
      <c r="W44" s="307"/>
      <c r="X44" s="307"/>
      <c r="Y44" s="307"/>
      <c r="Z44" s="345"/>
      <c r="AA44" s="345"/>
      <c r="AB44" s="372"/>
      <c r="AD44" s="373"/>
    </row>
    <row r="45" spans="2:30" s="343" customFormat="1" ht="15.5">
      <c r="B45" s="338"/>
      <c r="C45" s="339" t="s">
        <v>756</v>
      </c>
      <c r="D45" s="340"/>
      <c r="E45" s="341"/>
      <c r="F45" s="341"/>
      <c r="G45" s="341"/>
      <c r="H45" s="341"/>
      <c r="I45" s="341"/>
      <c r="J45" s="341"/>
      <c r="K45" s="341"/>
      <c r="L45" s="341"/>
      <c r="M45" s="341"/>
      <c r="N45" s="341"/>
      <c r="O45" s="341"/>
      <c r="P45" s="341"/>
      <c r="Q45" s="341"/>
      <c r="R45" s="341"/>
      <c r="S45" s="341"/>
      <c r="T45" s="341"/>
      <c r="U45" s="342"/>
      <c r="V45" s="341"/>
      <c r="W45" s="341"/>
      <c r="X45" s="341"/>
      <c r="Y45" s="341"/>
      <c r="Z45" s="338"/>
      <c r="AA45" s="338"/>
      <c r="AB45" s="372"/>
      <c r="AD45" s="373"/>
    </row>
    <row r="46" spans="2:30" s="370" customFormat="1" ht="30" customHeight="1">
      <c r="B46" s="345"/>
      <c r="C46" s="336"/>
      <c r="D46" s="1917" t="s">
        <v>718</v>
      </c>
      <c r="E46" s="1918"/>
      <c r="F46" s="1918"/>
      <c r="G46" s="1918"/>
      <c r="H46" s="1918"/>
      <c r="I46" s="1919"/>
      <c r="J46" s="1956">
        <v>0</v>
      </c>
      <c r="K46" s="1957"/>
      <c r="L46" s="1957"/>
      <c r="M46" s="1957"/>
      <c r="N46" s="1957"/>
      <c r="O46" s="1957"/>
      <c r="P46" s="1957"/>
      <c r="Q46" s="1957"/>
      <c r="R46" s="1958"/>
      <c r="S46" s="352" t="s">
        <v>295</v>
      </c>
      <c r="T46" s="339" t="s">
        <v>719</v>
      </c>
      <c r="U46" s="1961" t="s">
        <v>720</v>
      </c>
      <c r="V46" s="1961"/>
      <c r="W46" s="1961"/>
      <c r="X46" s="1961"/>
      <c r="Y46" s="1961"/>
      <c r="Z46" s="1961"/>
      <c r="AA46" s="345"/>
      <c r="AB46" s="372"/>
      <c r="AD46" s="373"/>
    </row>
    <row r="47" spans="2:30" s="370" customFormat="1" ht="15" customHeight="1">
      <c r="B47" s="345"/>
      <c r="C47" s="336"/>
      <c r="E47" s="759"/>
      <c r="F47" s="354"/>
      <c r="G47" s="353"/>
      <c r="H47" s="353"/>
      <c r="I47" s="757"/>
      <c r="J47" s="757"/>
      <c r="K47" s="757"/>
      <c r="L47" s="757"/>
      <c r="M47" s="757"/>
      <c r="N47" s="757"/>
      <c r="O47" s="757"/>
      <c r="P47" s="757"/>
      <c r="Q47" s="757"/>
      <c r="R47" s="757"/>
      <c r="S47" s="757"/>
      <c r="T47" s="757"/>
      <c r="U47" s="757"/>
      <c r="V47" s="757"/>
      <c r="W47" s="757"/>
      <c r="X47" s="757"/>
      <c r="Y47" s="757"/>
      <c r="Z47" s="345"/>
      <c r="AA47" s="345"/>
      <c r="AB47" s="372"/>
      <c r="AD47" s="373"/>
    </row>
    <row r="48" spans="2:30" s="343" customFormat="1" ht="15.5">
      <c r="B48" s="338"/>
      <c r="C48" s="339" t="s">
        <v>757</v>
      </c>
      <c r="D48" s="340"/>
      <c r="E48" s="341"/>
      <c r="F48" s="341"/>
      <c r="G48" s="341"/>
      <c r="H48" s="341"/>
      <c r="I48" s="341"/>
      <c r="J48" s="341"/>
      <c r="K48" s="341"/>
      <c r="L48" s="341"/>
      <c r="M48" s="341"/>
      <c r="N48" s="341"/>
      <c r="O48" s="341"/>
      <c r="P48" s="341"/>
      <c r="Q48" s="341"/>
      <c r="R48" s="341"/>
      <c r="S48" s="341"/>
      <c r="T48" s="341"/>
      <c r="U48" s="342"/>
      <c r="V48" s="341"/>
      <c r="W48" s="341"/>
      <c r="X48" s="341"/>
      <c r="Y48" s="341"/>
      <c r="Z48" s="338"/>
      <c r="AA48" s="338"/>
      <c r="AB48" s="372"/>
      <c r="AD48" s="373"/>
    </row>
    <row r="49" spans="2:30" s="370" customFormat="1" ht="40" customHeight="1">
      <c r="B49" s="345"/>
      <c r="C49" s="336"/>
      <c r="D49" s="1917" t="s">
        <v>718</v>
      </c>
      <c r="E49" s="1918"/>
      <c r="F49" s="1918"/>
      <c r="G49" s="1918"/>
      <c r="H49" s="1918"/>
      <c r="I49" s="1919"/>
      <c r="J49" s="1941">
        <f>MIN(J40,J43)+J46</f>
        <v>0</v>
      </c>
      <c r="K49" s="1942"/>
      <c r="L49" s="1942"/>
      <c r="M49" s="1942"/>
      <c r="N49" s="1942"/>
      <c r="O49" s="1942"/>
      <c r="P49" s="1942"/>
      <c r="Q49" s="1942"/>
      <c r="R49" s="1943"/>
      <c r="S49" s="352" t="s">
        <v>295</v>
      </c>
      <c r="T49" s="339" t="s">
        <v>721</v>
      </c>
      <c r="U49" s="1944" t="s">
        <v>746</v>
      </c>
      <c r="V49" s="1944"/>
      <c r="W49" s="1944"/>
      <c r="X49" s="1944"/>
      <c r="Y49" s="1944"/>
      <c r="Z49" s="1944"/>
      <c r="AA49" s="345"/>
      <c r="AB49" s="372"/>
      <c r="AD49" s="373"/>
    </row>
    <row r="50" spans="2:30" s="370" customFormat="1" ht="15" customHeight="1">
      <c r="B50" s="345"/>
      <c r="C50" s="336"/>
      <c r="D50" s="771" t="s">
        <v>1020</v>
      </c>
      <c r="E50" s="307"/>
      <c r="F50" s="307"/>
      <c r="G50" s="307"/>
      <c r="H50" s="307"/>
      <c r="I50" s="307"/>
      <c r="J50" s="307"/>
      <c r="K50" s="307"/>
      <c r="L50" s="307"/>
      <c r="M50" s="307"/>
      <c r="N50" s="307"/>
      <c r="O50" s="307"/>
      <c r="P50" s="307"/>
      <c r="Q50" s="307"/>
      <c r="R50" s="307"/>
      <c r="S50" s="307"/>
      <c r="T50" s="307"/>
      <c r="U50" s="307"/>
      <c r="V50" s="307"/>
      <c r="W50" s="307"/>
      <c r="X50" s="307"/>
      <c r="Y50" s="307"/>
      <c r="Z50" s="307"/>
      <c r="AA50" s="345"/>
      <c r="AB50" s="371"/>
      <c r="AC50" s="372"/>
      <c r="AD50" s="373"/>
    </row>
    <row r="51" spans="2:30" s="343" customFormat="1" ht="15.5">
      <c r="B51" s="338"/>
      <c r="C51" s="339"/>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38"/>
      <c r="AB51" s="306"/>
      <c r="AC51" s="372"/>
      <c r="AD51" s="373"/>
    </row>
    <row r="52" spans="2:30" s="343" customFormat="1" ht="15.5">
      <c r="B52" s="338"/>
      <c r="C52" s="339"/>
      <c r="D52" s="340"/>
      <c r="E52" s="341"/>
      <c r="F52" s="341"/>
      <c r="G52" s="341"/>
      <c r="H52" s="341"/>
      <c r="I52" s="341"/>
      <c r="J52" s="341"/>
      <c r="K52" s="341"/>
      <c r="L52" s="341"/>
      <c r="M52" s="341"/>
      <c r="N52" s="341"/>
      <c r="O52" s="341"/>
      <c r="P52" s="341"/>
      <c r="Q52" s="341"/>
      <c r="R52" s="341"/>
      <c r="S52" s="341"/>
      <c r="T52" s="341"/>
      <c r="U52" s="342"/>
      <c r="V52" s="341"/>
      <c r="W52" s="341"/>
      <c r="X52" s="341"/>
      <c r="Y52" s="341"/>
      <c r="Z52" s="338"/>
      <c r="AA52" s="338"/>
      <c r="AB52" s="306"/>
      <c r="AC52" s="372"/>
      <c r="AD52" s="373"/>
    </row>
    <row r="53" spans="2:30" s="343" customFormat="1" ht="15.5">
      <c r="B53" s="338"/>
      <c r="C53" s="339"/>
      <c r="D53" s="340"/>
      <c r="E53" s="341"/>
      <c r="F53" s="341"/>
      <c r="G53" s="341"/>
      <c r="H53" s="341"/>
      <c r="I53" s="341"/>
      <c r="J53" s="341"/>
      <c r="K53" s="341"/>
      <c r="L53" s="341"/>
      <c r="M53" s="341"/>
      <c r="N53" s="341"/>
      <c r="O53" s="341"/>
      <c r="P53" s="341"/>
      <c r="Q53" s="341"/>
      <c r="R53" s="341"/>
      <c r="S53" s="341"/>
      <c r="T53" s="341"/>
      <c r="U53" s="342"/>
      <c r="V53" s="341"/>
      <c r="W53" s="341"/>
      <c r="X53" s="341"/>
      <c r="Y53" s="341"/>
      <c r="Z53" s="338"/>
      <c r="AA53" s="338"/>
      <c r="AB53" s="306"/>
      <c r="AC53" s="372"/>
      <c r="AD53" s="373"/>
    </row>
    <row r="54" spans="2:30" s="343" customFormat="1" ht="15.5">
      <c r="B54" s="338"/>
      <c r="C54" s="339"/>
      <c r="D54" s="340"/>
      <c r="E54" s="341"/>
      <c r="F54" s="341"/>
      <c r="G54" s="341"/>
      <c r="H54" s="341"/>
      <c r="I54" s="341"/>
      <c r="J54" s="341"/>
      <c r="K54" s="341"/>
      <c r="L54" s="341"/>
      <c r="M54" s="341"/>
      <c r="N54" s="341"/>
      <c r="O54" s="341"/>
      <c r="P54" s="341"/>
      <c r="Q54" s="341"/>
      <c r="R54" s="341"/>
      <c r="S54" s="341"/>
      <c r="T54" s="341"/>
      <c r="U54" s="342"/>
      <c r="V54" s="341"/>
      <c r="W54" s="341"/>
      <c r="X54" s="341"/>
      <c r="Y54" s="341"/>
      <c r="Z54" s="338"/>
      <c r="AA54" s="338"/>
      <c r="AB54" s="306"/>
      <c r="AC54" s="372"/>
      <c r="AD54" s="373"/>
    </row>
    <row r="55" spans="2:30" s="343" customFormat="1" ht="15.5">
      <c r="B55" s="338"/>
      <c r="C55" s="339"/>
      <c r="D55" s="340"/>
      <c r="E55" s="341"/>
      <c r="F55" s="341"/>
      <c r="G55" s="341"/>
      <c r="H55" s="341"/>
      <c r="I55" s="341"/>
      <c r="J55" s="341"/>
      <c r="K55" s="341"/>
      <c r="L55" s="341"/>
      <c r="M55" s="341"/>
      <c r="N55" s="341"/>
      <c r="O55" s="341"/>
      <c r="P55" s="341"/>
      <c r="Q55" s="341"/>
      <c r="R55" s="341"/>
      <c r="S55" s="341"/>
      <c r="T55" s="341"/>
      <c r="U55" s="342"/>
      <c r="V55" s="341"/>
      <c r="W55" s="341"/>
      <c r="X55" s="341"/>
      <c r="Y55" s="341"/>
      <c r="Z55" s="338"/>
      <c r="AA55" s="338"/>
      <c r="AB55" s="306"/>
      <c r="AC55" s="372"/>
      <c r="AD55" s="373"/>
    </row>
    <row r="56" spans="2:30" s="343" customFormat="1" ht="15.5">
      <c r="B56" s="338"/>
      <c r="C56" s="339"/>
      <c r="D56" s="340"/>
      <c r="E56" s="341"/>
      <c r="F56" s="341"/>
      <c r="G56" s="341"/>
      <c r="H56" s="341"/>
      <c r="I56" s="341"/>
      <c r="J56" s="341"/>
      <c r="K56" s="341"/>
      <c r="L56" s="341"/>
      <c r="M56" s="341"/>
      <c r="N56" s="341"/>
      <c r="O56" s="341"/>
      <c r="P56" s="341"/>
      <c r="Q56" s="341"/>
      <c r="R56" s="341"/>
      <c r="S56" s="341"/>
      <c r="T56" s="341"/>
      <c r="U56" s="342"/>
      <c r="V56" s="341"/>
      <c r="W56" s="341"/>
      <c r="X56" s="341"/>
      <c r="Y56" s="341"/>
      <c r="Z56" s="338"/>
      <c r="AA56" s="338"/>
      <c r="AB56" s="306"/>
      <c r="AC56" s="372"/>
      <c r="AD56" s="373"/>
    </row>
    <row r="57" spans="2:30" s="343" customFormat="1" ht="15.5">
      <c r="B57" s="338"/>
      <c r="C57" s="339"/>
      <c r="D57" s="340"/>
      <c r="E57" s="341"/>
      <c r="F57" s="341"/>
      <c r="G57" s="341"/>
      <c r="H57" s="341"/>
      <c r="I57" s="341"/>
      <c r="J57" s="341"/>
      <c r="K57" s="341"/>
      <c r="L57" s="341"/>
      <c r="M57" s="341"/>
      <c r="N57" s="341"/>
      <c r="O57" s="341"/>
      <c r="P57" s="341"/>
      <c r="Q57" s="341"/>
      <c r="R57" s="341"/>
      <c r="S57" s="341"/>
      <c r="T57" s="341"/>
      <c r="U57" s="342"/>
      <c r="V57" s="341"/>
      <c r="W57" s="341"/>
      <c r="X57" s="341"/>
      <c r="Y57" s="341"/>
      <c r="Z57" s="338"/>
      <c r="AA57" s="338"/>
      <c r="AB57" s="306"/>
      <c r="AC57" s="355"/>
      <c r="AD57" s="356"/>
    </row>
    <row r="58" spans="2:30" s="343" customFormat="1" ht="15.5">
      <c r="B58" s="338"/>
      <c r="C58" s="339"/>
      <c r="D58" s="340"/>
      <c r="E58" s="341"/>
      <c r="F58" s="341"/>
      <c r="G58" s="341"/>
      <c r="H58" s="341"/>
      <c r="I58" s="341"/>
      <c r="J58" s="341"/>
      <c r="K58" s="341"/>
      <c r="L58" s="341"/>
      <c r="M58" s="341"/>
      <c r="N58" s="341"/>
      <c r="O58" s="341"/>
      <c r="P58" s="341"/>
      <c r="Q58" s="341"/>
      <c r="R58" s="341"/>
      <c r="S58" s="341"/>
      <c r="T58" s="341"/>
      <c r="U58" s="342"/>
      <c r="V58" s="341"/>
      <c r="W58" s="341"/>
      <c r="X58" s="341"/>
      <c r="Y58" s="341"/>
      <c r="Z58" s="338"/>
      <c r="AA58" s="338"/>
      <c r="AB58" s="306"/>
      <c r="AC58" s="355"/>
      <c r="AD58" s="356"/>
    </row>
    <row r="59" spans="2:30" s="343" customFormat="1" ht="15.5">
      <c r="B59" s="338"/>
      <c r="C59" s="339"/>
      <c r="D59" s="340"/>
      <c r="E59" s="341"/>
      <c r="F59" s="341"/>
      <c r="G59" s="341"/>
      <c r="H59" s="341"/>
      <c r="I59" s="341"/>
      <c r="J59" s="341"/>
      <c r="K59" s="341"/>
      <c r="L59" s="341"/>
      <c r="M59" s="341"/>
      <c r="N59" s="341"/>
      <c r="O59" s="341"/>
      <c r="P59" s="341"/>
      <c r="Q59" s="341"/>
      <c r="R59" s="341"/>
      <c r="S59" s="341"/>
      <c r="T59" s="341"/>
      <c r="U59" s="342"/>
      <c r="V59" s="341"/>
      <c r="W59" s="341"/>
      <c r="X59" s="341"/>
      <c r="Y59" s="341"/>
      <c r="Z59" s="338"/>
      <c r="AA59" s="338"/>
      <c r="AB59" s="306"/>
      <c r="AC59" s="355"/>
      <c r="AD59" s="356"/>
    </row>
    <row r="60" spans="2:30" s="343" customFormat="1" ht="15.5">
      <c r="B60" s="338"/>
      <c r="C60" s="339"/>
      <c r="D60" s="340"/>
      <c r="E60" s="341"/>
      <c r="F60" s="341"/>
      <c r="G60" s="341"/>
      <c r="H60" s="341"/>
      <c r="I60" s="341"/>
      <c r="J60" s="341"/>
      <c r="K60" s="341"/>
      <c r="L60" s="341"/>
      <c r="M60" s="341"/>
      <c r="N60" s="341"/>
      <c r="O60" s="341"/>
      <c r="P60" s="341"/>
      <c r="Q60" s="341"/>
      <c r="R60" s="341"/>
      <c r="S60" s="341"/>
      <c r="T60" s="341"/>
      <c r="U60" s="342"/>
      <c r="V60" s="341"/>
      <c r="W60" s="341"/>
      <c r="X60" s="341"/>
      <c r="Y60" s="341"/>
      <c r="Z60" s="338"/>
      <c r="AA60" s="338"/>
      <c r="AB60" s="306"/>
      <c r="AC60" s="355"/>
      <c r="AD60" s="356"/>
    </row>
    <row r="61" spans="2:30" s="343" customFormat="1" ht="15.5">
      <c r="B61" s="338"/>
      <c r="C61" s="339"/>
      <c r="D61" s="340"/>
      <c r="E61" s="341"/>
      <c r="F61" s="341"/>
      <c r="G61" s="341"/>
      <c r="H61" s="341"/>
      <c r="I61" s="341"/>
      <c r="J61" s="341"/>
      <c r="K61" s="341"/>
      <c r="L61" s="341"/>
      <c r="M61" s="341"/>
      <c r="N61" s="341"/>
      <c r="O61" s="341"/>
      <c r="P61" s="341"/>
      <c r="Q61" s="341"/>
      <c r="R61" s="341"/>
      <c r="S61" s="341"/>
      <c r="T61" s="341"/>
      <c r="U61" s="342"/>
      <c r="V61" s="341"/>
      <c r="W61" s="341"/>
      <c r="X61" s="341"/>
      <c r="Y61" s="341"/>
      <c r="Z61" s="338"/>
      <c r="AA61" s="338"/>
      <c r="AB61" s="306"/>
      <c r="AC61" s="355"/>
      <c r="AD61" s="356"/>
    </row>
    <row r="62" spans="2:30" s="343" customFormat="1" ht="15.5">
      <c r="B62" s="338"/>
      <c r="C62" s="339"/>
      <c r="D62" s="340"/>
      <c r="E62" s="341"/>
      <c r="F62" s="341"/>
      <c r="G62" s="341"/>
      <c r="H62" s="341"/>
      <c r="I62" s="341"/>
      <c r="J62" s="341"/>
      <c r="K62" s="341"/>
      <c r="L62" s="341"/>
      <c r="M62" s="341"/>
      <c r="N62" s="341"/>
      <c r="O62" s="341"/>
      <c r="P62" s="341"/>
      <c r="Q62" s="341"/>
      <c r="R62" s="341"/>
      <c r="S62" s="341"/>
      <c r="T62" s="341"/>
      <c r="U62" s="342"/>
      <c r="V62" s="341"/>
      <c r="W62" s="341"/>
      <c r="X62" s="341"/>
      <c r="Y62" s="341"/>
      <c r="Z62" s="338"/>
      <c r="AA62" s="338"/>
      <c r="AB62" s="306"/>
      <c r="AC62" s="355"/>
      <c r="AD62" s="356"/>
    </row>
    <row r="63" spans="2:30" s="343" customFormat="1" ht="15.5">
      <c r="B63" s="338"/>
      <c r="C63" s="339"/>
      <c r="D63" s="340"/>
      <c r="E63" s="341"/>
      <c r="F63" s="341"/>
      <c r="G63" s="341"/>
      <c r="H63" s="341"/>
      <c r="I63" s="341"/>
      <c r="J63" s="341"/>
      <c r="K63" s="341"/>
      <c r="L63" s="341"/>
      <c r="M63" s="341"/>
      <c r="N63" s="341"/>
      <c r="O63" s="341"/>
      <c r="P63" s="341"/>
      <c r="Q63" s="341"/>
      <c r="R63" s="341"/>
      <c r="S63" s="341"/>
      <c r="T63" s="341"/>
      <c r="U63" s="342"/>
      <c r="V63" s="341"/>
      <c r="W63" s="341"/>
      <c r="X63" s="341"/>
      <c r="Y63" s="341"/>
      <c r="Z63" s="338"/>
      <c r="AA63" s="338"/>
      <c r="AB63" s="306"/>
      <c r="AC63" s="355"/>
      <c r="AD63" s="356"/>
    </row>
    <row r="64" spans="2:30" s="343" customFormat="1" ht="15.5">
      <c r="B64" s="338"/>
      <c r="C64" s="339"/>
      <c r="D64" s="340"/>
      <c r="E64" s="341"/>
      <c r="F64" s="341"/>
      <c r="G64" s="341"/>
      <c r="H64" s="341"/>
      <c r="I64" s="341"/>
      <c r="J64" s="341"/>
      <c r="K64" s="341"/>
      <c r="L64" s="341"/>
      <c r="M64" s="341"/>
      <c r="N64" s="341"/>
      <c r="O64" s="341"/>
      <c r="P64" s="341"/>
      <c r="Q64" s="341"/>
      <c r="R64" s="341"/>
      <c r="S64" s="341"/>
      <c r="T64" s="341"/>
      <c r="U64" s="342"/>
      <c r="V64" s="341"/>
      <c r="W64" s="341"/>
      <c r="X64" s="341"/>
      <c r="Y64" s="341"/>
      <c r="Z64" s="338"/>
      <c r="AA64" s="338"/>
      <c r="AB64" s="306"/>
      <c r="AC64" s="355"/>
      <c r="AD64" s="356"/>
    </row>
    <row r="65" spans="2:31" ht="12.75" customHeight="1">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C65" s="355"/>
      <c r="AD65" s="356"/>
    </row>
    <row r="66" spans="2:31" ht="20.149999999999999" customHeight="1">
      <c r="AC66" s="355"/>
      <c r="AD66" s="356"/>
    </row>
    <row r="67" spans="2:31" ht="20.149999999999999" customHeight="1">
      <c r="AC67" s="355"/>
      <c r="AD67" s="356"/>
    </row>
    <row r="68" spans="2:31" ht="20.149999999999999" customHeight="1">
      <c r="AC68" s="355"/>
      <c r="AD68" s="356"/>
    </row>
    <row r="69" spans="2:31" ht="20.149999999999999" customHeight="1">
      <c r="AC69" s="355"/>
      <c r="AD69" s="356"/>
    </row>
    <row r="70" spans="2:31" ht="20.149999999999999" customHeight="1">
      <c r="AC70" s="355"/>
      <c r="AD70" s="356"/>
      <c r="AE70" s="357"/>
    </row>
    <row r="71" spans="2:31" ht="20.149999999999999" customHeight="1">
      <c r="AC71" s="355"/>
      <c r="AD71" s="356"/>
    </row>
    <row r="72" spans="2:31" ht="20.149999999999999" customHeight="1">
      <c r="AC72" s="355"/>
      <c r="AD72" s="356"/>
    </row>
    <row r="73" spans="2:31" ht="20.149999999999999" customHeight="1">
      <c r="AC73" s="355"/>
      <c r="AD73" s="356"/>
    </row>
    <row r="74" spans="2:31" ht="20.149999999999999" customHeight="1">
      <c r="AC74" s="355"/>
      <c r="AD74" s="356"/>
    </row>
    <row r="75" spans="2:31" ht="20.149999999999999" customHeight="1">
      <c r="AC75" s="355"/>
      <c r="AD75" s="356"/>
    </row>
    <row r="76" spans="2:31" ht="20.149999999999999" customHeight="1">
      <c r="AC76" s="355"/>
      <c r="AD76" s="356"/>
    </row>
    <row r="77" spans="2:31" ht="20.149999999999999" customHeight="1">
      <c r="AC77" s="355"/>
      <c r="AD77" s="356"/>
    </row>
    <row r="78" spans="2:31" ht="20.149999999999999" customHeight="1">
      <c r="AC78" s="355"/>
      <c r="AD78" s="356"/>
    </row>
    <row r="79" spans="2:31" ht="20.149999999999999" customHeight="1">
      <c r="AC79" s="355"/>
      <c r="AD79" s="356"/>
    </row>
    <row r="80" spans="2:31" ht="20.149999999999999" customHeight="1">
      <c r="AC80" s="355"/>
      <c r="AD80" s="356"/>
    </row>
    <row r="81" spans="29:30" ht="20.149999999999999" customHeight="1">
      <c r="AC81" s="355"/>
      <c r="AD81" s="356"/>
    </row>
    <row r="82" spans="29:30" ht="20.149999999999999" customHeight="1">
      <c r="AC82" s="358"/>
      <c r="AD82" s="359"/>
    </row>
    <row r="83" spans="29:30" ht="20.149999999999999" customHeight="1">
      <c r="AC83" s="355"/>
      <c r="AD83" s="356"/>
    </row>
    <row r="84" spans="29:30" ht="20.149999999999999" customHeight="1">
      <c r="AC84" s="355"/>
      <c r="AD84" s="356"/>
    </row>
    <row r="85" spans="29:30" ht="20.149999999999999" customHeight="1">
      <c r="AC85" s="355"/>
      <c r="AD85" s="356"/>
    </row>
    <row r="86" spans="29:30" ht="20.149999999999999" customHeight="1">
      <c r="AC86" s="355"/>
      <c r="AD86" s="356"/>
    </row>
    <row r="87" spans="29:30" ht="20.149999999999999" customHeight="1">
      <c r="AC87" s="355"/>
      <c r="AD87" s="356"/>
    </row>
    <row r="88" spans="29:30" ht="20.149999999999999" customHeight="1">
      <c r="AC88" s="355"/>
      <c r="AD88" s="356"/>
    </row>
    <row r="89" spans="29:30" ht="20.149999999999999" customHeight="1">
      <c r="AC89" s="355"/>
      <c r="AD89" s="356"/>
    </row>
    <row r="90" spans="29:30" ht="20.149999999999999" customHeight="1">
      <c r="AC90" s="355"/>
      <c r="AD90" s="356"/>
    </row>
    <row r="91" spans="29:30" ht="20.149999999999999" customHeight="1">
      <c r="AC91" s="355"/>
      <c r="AD91" s="356"/>
    </row>
    <row r="99" spans="30:30" ht="20.149999999999999" customHeight="1">
      <c r="AD99" s="360"/>
    </row>
    <row r="100" spans="30:30" ht="20.149999999999999" customHeight="1">
      <c r="AD100" s="361"/>
    </row>
    <row r="164" spans="29:30" ht="20.149999999999999" customHeight="1">
      <c r="AC164" s="362"/>
      <c r="AD164" s="363"/>
    </row>
    <row r="165" spans="29:30" ht="20.149999999999999" customHeight="1">
      <c r="AC165" s="362"/>
      <c r="AD165" s="363"/>
    </row>
    <row r="166" spans="29:30" ht="20.149999999999999" customHeight="1">
      <c r="AC166" s="362"/>
      <c r="AD166" s="363"/>
    </row>
    <row r="167" spans="29:30" ht="20.149999999999999" customHeight="1">
      <c r="AC167" s="362"/>
      <c r="AD167" s="363"/>
    </row>
    <row r="168" spans="29:30" ht="20.149999999999999" customHeight="1">
      <c r="AC168" s="362"/>
      <c r="AD168" s="363"/>
    </row>
    <row r="169" spans="29:30" ht="20.149999999999999" customHeight="1">
      <c r="AC169" s="362"/>
      <c r="AD169" s="363"/>
    </row>
    <row r="170" spans="29:30" ht="20.149999999999999" customHeight="1">
      <c r="AC170" s="362"/>
      <c r="AD170" s="363"/>
    </row>
    <row r="171" spans="29:30" ht="20.149999999999999" customHeight="1">
      <c r="AC171" s="362"/>
      <c r="AD171" s="363"/>
    </row>
    <row r="172" spans="29:30" ht="20.149999999999999" customHeight="1">
      <c r="AC172" s="362"/>
      <c r="AD172" s="363"/>
    </row>
    <row r="173" spans="29:30" ht="20.149999999999999" customHeight="1">
      <c r="AC173" s="362"/>
      <c r="AD173" s="363"/>
    </row>
    <row r="174" spans="29:30" ht="20.149999999999999" customHeight="1">
      <c r="AC174" s="362"/>
      <c r="AD174" s="363"/>
    </row>
    <row r="175" spans="29:30" ht="20.149999999999999" customHeight="1">
      <c r="AC175" s="362"/>
      <c r="AD175" s="363"/>
    </row>
    <row r="176" spans="29:30" ht="20.149999999999999" customHeight="1">
      <c r="AC176" s="362"/>
      <c r="AD176" s="363"/>
    </row>
    <row r="177" spans="29:30" ht="20.149999999999999" customHeight="1">
      <c r="AC177" s="362"/>
      <c r="AD177" s="363"/>
    </row>
    <row r="178" spans="29:30" ht="20.149999999999999" customHeight="1">
      <c r="AC178" s="362"/>
      <c r="AD178" s="363"/>
    </row>
    <row r="179" spans="29:30" ht="20.149999999999999" customHeight="1">
      <c r="AC179" s="362"/>
      <c r="AD179" s="363"/>
    </row>
    <row r="180" spans="29:30" ht="20.149999999999999" customHeight="1">
      <c r="AC180" s="362"/>
      <c r="AD180" s="363"/>
    </row>
    <row r="181" spans="29:30" ht="20.149999999999999" customHeight="1">
      <c r="AC181" s="362"/>
      <c r="AD181" s="363"/>
    </row>
    <row r="182" spans="29:30" ht="20.149999999999999" customHeight="1">
      <c r="AC182" s="362"/>
      <c r="AD182" s="363"/>
    </row>
    <row r="183" spans="29:30" ht="20.149999999999999" customHeight="1">
      <c r="AC183" s="362"/>
      <c r="AD183" s="363"/>
    </row>
    <row r="184" spans="29:30" ht="20.149999999999999" customHeight="1">
      <c r="AC184" s="362"/>
      <c r="AD184" s="363"/>
    </row>
    <row r="185" spans="29:30" ht="20.149999999999999" customHeight="1">
      <c r="AC185" s="362"/>
      <c r="AD185" s="363"/>
    </row>
    <row r="186" spans="29:30" ht="20.149999999999999" customHeight="1">
      <c r="AC186" s="362"/>
      <c r="AD186" s="363"/>
    </row>
    <row r="187" spans="29:30" ht="20.149999999999999" customHeight="1">
      <c r="AC187" s="362"/>
      <c r="AD187" s="363"/>
    </row>
    <row r="188" spans="29:30" ht="20.149999999999999" customHeight="1">
      <c r="AC188" s="362"/>
      <c r="AD188" s="363"/>
    </row>
    <row r="189" spans="29:30" ht="20.149999999999999" customHeight="1">
      <c r="AC189" s="362"/>
      <c r="AD189" s="363"/>
    </row>
    <row r="190" spans="29:30" ht="20.149999999999999" customHeight="1">
      <c r="AC190" s="362"/>
      <c r="AD190" s="363"/>
    </row>
    <row r="191" spans="29:30" ht="20.149999999999999" customHeight="1">
      <c r="AC191" s="362"/>
      <c r="AD191" s="363"/>
    </row>
    <row r="192" spans="29:30" ht="20.149999999999999" customHeight="1">
      <c r="AC192" s="362"/>
      <c r="AD192" s="363"/>
    </row>
    <row r="193" spans="29:30" ht="20.149999999999999" customHeight="1">
      <c r="AC193" s="362"/>
      <c r="AD193" s="363"/>
    </row>
    <row r="194" spans="29:30" ht="20.149999999999999" customHeight="1">
      <c r="AC194" s="362"/>
      <c r="AD194" s="363"/>
    </row>
    <row r="195" spans="29:30" ht="20.149999999999999" customHeight="1">
      <c r="AC195" s="362"/>
      <c r="AD195" s="363"/>
    </row>
    <row r="196" spans="29:30" ht="20.149999999999999" customHeight="1">
      <c r="AC196" s="362"/>
      <c r="AD196" s="363"/>
    </row>
    <row r="197" spans="29:30" ht="20.149999999999999" customHeight="1">
      <c r="AC197" s="362"/>
      <c r="AD197" s="363"/>
    </row>
    <row r="198" spans="29:30" ht="20.149999999999999" customHeight="1">
      <c r="AC198" s="362"/>
      <c r="AD198" s="363"/>
    </row>
    <row r="199" spans="29:30" ht="20.149999999999999" customHeight="1">
      <c r="AC199" s="362"/>
      <c r="AD199" s="363"/>
    </row>
    <row r="200" spans="29:30" ht="20.149999999999999" customHeight="1">
      <c r="AC200" s="362"/>
      <c r="AD200" s="363"/>
    </row>
    <row r="201" spans="29:30" ht="20.149999999999999" customHeight="1">
      <c r="AC201" s="362"/>
      <c r="AD201" s="363"/>
    </row>
    <row r="202" spans="29:30" ht="20.149999999999999" customHeight="1">
      <c r="AC202" s="362"/>
      <c r="AD202" s="363"/>
    </row>
    <row r="203" spans="29:30" ht="20.149999999999999" customHeight="1">
      <c r="AC203" s="362"/>
      <c r="AD203" s="363"/>
    </row>
    <row r="204" spans="29:30" ht="20.149999999999999" customHeight="1">
      <c r="AC204" s="362"/>
      <c r="AD204" s="363"/>
    </row>
    <row r="205" spans="29:30" ht="20.149999999999999" customHeight="1">
      <c r="AC205" s="364"/>
      <c r="AD205" s="308"/>
    </row>
    <row r="206" spans="29:30" ht="20.149999999999999" customHeight="1">
      <c r="AC206" s="364"/>
      <c r="AD206" s="308"/>
    </row>
    <row r="207" spans="29:30" ht="20.149999999999999" customHeight="1">
      <c r="AC207" s="365"/>
      <c r="AD207" s="309"/>
    </row>
    <row r="208" spans="29:30" ht="20.149999999999999" customHeight="1">
      <c r="AC208" s="365"/>
      <c r="AD208" s="309"/>
    </row>
    <row r="209" spans="29:30" ht="20.149999999999999" customHeight="1">
      <c r="AC209" s="365"/>
      <c r="AD209" s="309"/>
    </row>
    <row r="210" spans="29:30" ht="20.149999999999999" customHeight="1">
      <c r="AC210" s="365"/>
      <c r="AD210" s="309"/>
    </row>
  </sheetData>
  <sheetProtection algorithmName="SHA-512" hashValue="HlUakXrwTN+YUT0ME6qApvrK0TcBXiwcnLJAEJ1uAKThSnMWI/y+rVs4JnH6LF7A3OXKmHNPDlKvJoSpOVTXFQ==" saltValue="gH9UNrIn2F1xgUHGltPZFA==" spinCount="100000" sheet="1" formatCells="0" formatRows="0" deleteRows="0" selectLockedCells="1" autoFilter="0" pivotTables="0"/>
  <mergeCells count="48">
    <mergeCell ref="D49:I49"/>
    <mergeCell ref="J49:R49"/>
    <mergeCell ref="U49:Z49"/>
    <mergeCell ref="D43:I43"/>
    <mergeCell ref="J43:R43"/>
    <mergeCell ref="U43:Z43"/>
    <mergeCell ref="D46:I46"/>
    <mergeCell ref="J46:R46"/>
    <mergeCell ref="U46:Z46"/>
    <mergeCell ref="D37:I37"/>
    <mergeCell ref="J37:R37"/>
    <mergeCell ref="U37:Z37"/>
    <mergeCell ref="D40:I40"/>
    <mergeCell ref="J40:R40"/>
    <mergeCell ref="U40:Z40"/>
    <mergeCell ref="D35:R36"/>
    <mergeCell ref="D24:I24"/>
    <mergeCell ref="J24:R24"/>
    <mergeCell ref="D28:I28"/>
    <mergeCell ref="J28:R28"/>
    <mergeCell ref="U24:Z24"/>
    <mergeCell ref="D31:I31"/>
    <mergeCell ref="J31:R31"/>
    <mergeCell ref="D32:I32"/>
    <mergeCell ref="J32:R32"/>
    <mergeCell ref="U32:Z32"/>
    <mergeCell ref="D25:I25"/>
    <mergeCell ref="J25:R25"/>
    <mergeCell ref="U31:Z31"/>
    <mergeCell ref="D18:I18"/>
    <mergeCell ref="J18:V18"/>
    <mergeCell ref="D19:I19"/>
    <mergeCell ref="J19:V19"/>
    <mergeCell ref="D20:I20"/>
    <mergeCell ref="J20:V20"/>
    <mergeCell ref="D15:I15"/>
    <mergeCell ref="J15:V15"/>
    <mergeCell ref="D16:I16"/>
    <mergeCell ref="J16:V16"/>
    <mergeCell ref="D17:I17"/>
    <mergeCell ref="J17:V17"/>
    <mergeCell ref="D14:I14"/>
    <mergeCell ref="J14:V14"/>
    <mergeCell ref="D8:I8"/>
    <mergeCell ref="D11:I11"/>
    <mergeCell ref="J11:V11"/>
    <mergeCell ref="T8:X8"/>
    <mergeCell ref="J8:S8"/>
  </mergeCells>
  <phoneticPr fontId="19"/>
  <conditionalFormatting sqref="AD99:AD100 AC164:AD210 W19:AA19">
    <cfRule type="expression" priority="29">
      <formula>CELL("protect",W19)=0</formula>
    </cfRule>
  </conditionalFormatting>
  <conditionalFormatting sqref="B1:B2">
    <cfRule type="expression" dxfId="45" priority="28">
      <formula>_xlfn.ISFORMULA(B1)=TRUE</formula>
    </cfRule>
  </conditionalFormatting>
  <conditionalFormatting sqref="B3">
    <cfRule type="expression" dxfId="44" priority="27">
      <formula>_xlfn.ISFORMULA(B3)=TRUE</formula>
    </cfRule>
  </conditionalFormatting>
  <conditionalFormatting sqref="J31">
    <cfRule type="containsBlanks" dxfId="43" priority="24">
      <formula>LEN(TRIM(J31))=0</formula>
    </cfRule>
    <cfRule type="expression" dxfId="42" priority="25">
      <formula>#REF!="■"</formula>
    </cfRule>
    <cfRule type="expression" dxfId="41" priority="26">
      <formula>#REF!="■"</formula>
    </cfRule>
  </conditionalFormatting>
  <conditionalFormatting sqref="J14">
    <cfRule type="containsBlanks" dxfId="40" priority="23">
      <formula>LEN(TRIM(J14))=0</formula>
    </cfRule>
  </conditionalFormatting>
  <conditionalFormatting sqref="J15:J17 J19">
    <cfRule type="containsBlanks" dxfId="39" priority="17">
      <formula>LEN(TRIM(J15))=0</formula>
    </cfRule>
  </conditionalFormatting>
  <conditionalFormatting sqref="J24:R25">
    <cfRule type="expression" dxfId="38" priority="14">
      <formula>#REF!="■"</formula>
    </cfRule>
  </conditionalFormatting>
  <conditionalFormatting sqref="J24:R25">
    <cfRule type="notContainsBlanks" dxfId="37" priority="12">
      <formula>LEN(TRIM(J24))&gt;0</formula>
    </cfRule>
    <cfRule type="expression" dxfId="36" priority="13">
      <formula>#REF!="■"</formula>
    </cfRule>
  </conditionalFormatting>
  <conditionalFormatting sqref="J18">
    <cfRule type="containsBlanks" dxfId="35" priority="11">
      <formula>LEN(TRIM(J18))=0</formula>
    </cfRule>
  </conditionalFormatting>
  <conditionalFormatting sqref="J18">
    <cfRule type="expression" priority="10">
      <formula>CELL("protect",J18)=0</formula>
    </cfRule>
  </conditionalFormatting>
  <conditionalFormatting sqref="T8">
    <cfRule type="containsBlanks" dxfId="34" priority="8">
      <formula>LEN(TRIM(T8))=0</formula>
    </cfRule>
  </conditionalFormatting>
  <conditionalFormatting sqref="T8:X8">
    <cfRule type="expression" dxfId="33" priority="7">
      <formula>_xlfn.ISFORMULA(T8)=TRUE</formula>
    </cfRule>
  </conditionalFormatting>
  <conditionalFormatting sqref="W16:X16 W17">
    <cfRule type="expression" priority="6">
      <formula>CELL("protect",W16)=0</formula>
    </cfRule>
  </conditionalFormatting>
  <conditionalFormatting sqref="W20">
    <cfRule type="expression" priority="5">
      <formula>CELL("protect",W20)=0</formula>
    </cfRule>
  </conditionalFormatting>
  <conditionalFormatting sqref="X20">
    <cfRule type="expression" priority="4">
      <formula>CELL("protect",X20)=0</formula>
    </cfRule>
  </conditionalFormatting>
  <conditionalFormatting sqref="J46:R46">
    <cfRule type="containsBlanks" dxfId="32" priority="3">
      <formula>LEN(TRIM(J46))=0</formula>
    </cfRule>
  </conditionalFormatting>
  <conditionalFormatting sqref="J11:V11">
    <cfRule type="containsBlanks" dxfId="31" priority="2">
      <formula>LEN(TRIM(J11))=0</formula>
    </cfRule>
  </conditionalFormatting>
  <conditionalFormatting sqref="J37:R37">
    <cfRule type="containsBlanks" dxfId="30" priority="1">
      <formula>LEN(TRIM(J37))=0</formula>
    </cfRule>
  </conditionalFormatting>
  <dataValidations count="7">
    <dataValidation type="custom" imeMode="disabled" allowBlank="1" showInputMessage="1" showErrorMessage="1" error="小数点以下は第一位まで、二位以下切り捨てで入力して下さい。" sqref="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xr:uid="{7E80A87C-4C34-4B04-9CBC-3E1C558B3A28}">
      <formula1>L65504-ROUNDDOWN(L65504,1)=0</formula1>
    </dataValidation>
    <dataValidation type="list" allowBlank="1" showInputMessage="1" showErrorMessage="1" sqref="Z65591:AA65591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Z131127:AA131127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Z196663:AA196663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Z262199:AA262199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Z327735:AA327735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Z393271:AA393271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Z458807:AA458807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Z524343:AA524343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Z589879:AA589879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Z655415:AA655415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Z720951:AA720951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Z786487:AA786487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Z852023:AA852023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Z917559:AA917559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Z983095:AA983095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Z65589:AA65589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Z131125:AA131125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Z196661:AA196661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Z262197:AA262197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Z327733:AA327733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Z393269:AA393269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Z458805:AA458805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Z524341:AA524341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Z589877:AA589877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Z655413:AA655413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Z720949:AA720949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Z786485:AA786485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Z852021:AA852021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Z917557:AA917557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Z983093:AA983093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xr:uid="{C4713893-D1D9-4A9A-93B2-48553DFCC56B}">
      <formula1>"無,有"</formula1>
    </dataValidation>
    <dataValidation type="list" allowBlank="1" showInputMessage="1" showErrorMessage="1" sqref="WUE983011:WUK983011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xr:uid="{568078BB-B22C-44E7-AC2B-DE2F60A44A22}">
      <formula1>"専用,ハイブリット"</formula1>
    </dataValidation>
    <dataValidation type="list" allowBlank="1" showInputMessage="1" showErrorMessage="1" sqref="L65503:M65503 HS65501:HT65501 RO65501:RP65501 ABK65501:ABL65501 ALG65501:ALH65501 AVC65501:AVD65501 BEY65501:BEZ65501 BOU65501:BOV65501 BYQ65501:BYR65501 CIM65501:CIN65501 CSI65501:CSJ65501 DCE65501:DCF65501 DMA65501:DMB65501 DVW65501:DVX65501 EFS65501:EFT65501 EPO65501:EPP65501 EZK65501:EZL65501 FJG65501:FJH65501 FTC65501:FTD65501 GCY65501:GCZ65501 GMU65501:GMV65501 GWQ65501:GWR65501 HGM65501:HGN65501 HQI65501:HQJ65501 IAE65501:IAF65501 IKA65501:IKB65501 ITW65501:ITX65501 JDS65501:JDT65501 JNO65501:JNP65501 JXK65501:JXL65501 KHG65501:KHH65501 KRC65501:KRD65501 LAY65501:LAZ65501 LKU65501:LKV65501 LUQ65501:LUR65501 MEM65501:MEN65501 MOI65501:MOJ65501 MYE65501:MYF65501 NIA65501:NIB65501 NRW65501:NRX65501 OBS65501:OBT65501 OLO65501:OLP65501 OVK65501:OVL65501 PFG65501:PFH65501 PPC65501:PPD65501 PYY65501:PYZ65501 QIU65501:QIV65501 QSQ65501:QSR65501 RCM65501:RCN65501 RMI65501:RMJ65501 RWE65501:RWF65501 SGA65501:SGB65501 SPW65501:SPX65501 SZS65501:SZT65501 TJO65501:TJP65501 TTK65501:TTL65501 UDG65501:UDH65501 UNC65501:UND65501 UWY65501:UWZ65501 VGU65501:VGV65501 VQQ65501:VQR65501 WAM65501:WAN65501 WKI65501:WKJ65501 WUE65501:WUF65501 L131039:M131039 HS131037:HT131037 RO131037:RP131037 ABK131037:ABL131037 ALG131037:ALH131037 AVC131037:AVD131037 BEY131037:BEZ131037 BOU131037:BOV131037 BYQ131037:BYR131037 CIM131037:CIN131037 CSI131037:CSJ131037 DCE131037:DCF131037 DMA131037:DMB131037 DVW131037:DVX131037 EFS131037:EFT131037 EPO131037:EPP131037 EZK131037:EZL131037 FJG131037:FJH131037 FTC131037:FTD131037 GCY131037:GCZ131037 GMU131037:GMV131037 GWQ131037:GWR131037 HGM131037:HGN131037 HQI131037:HQJ131037 IAE131037:IAF131037 IKA131037:IKB131037 ITW131037:ITX131037 JDS131037:JDT131037 JNO131037:JNP131037 JXK131037:JXL131037 KHG131037:KHH131037 KRC131037:KRD131037 LAY131037:LAZ131037 LKU131037:LKV131037 LUQ131037:LUR131037 MEM131037:MEN131037 MOI131037:MOJ131037 MYE131037:MYF131037 NIA131037:NIB131037 NRW131037:NRX131037 OBS131037:OBT131037 OLO131037:OLP131037 OVK131037:OVL131037 PFG131037:PFH131037 PPC131037:PPD131037 PYY131037:PYZ131037 QIU131037:QIV131037 QSQ131037:QSR131037 RCM131037:RCN131037 RMI131037:RMJ131037 RWE131037:RWF131037 SGA131037:SGB131037 SPW131037:SPX131037 SZS131037:SZT131037 TJO131037:TJP131037 TTK131037:TTL131037 UDG131037:UDH131037 UNC131037:UND131037 UWY131037:UWZ131037 VGU131037:VGV131037 VQQ131037:VQR131037 WAM131037:WAN131037 WKI131037:WKJ131037 WUE131037:WUF131037 L196575:M196575 HS196573:HT196573 RO196573:RP196573 ABK196573:ABL196573 ALG196573:ALH196573 AVC196573:AVD196573 BEY196573:BEZ196573 BOU196573:BOV196573 BYQ196573:BYR196573 CIM196573:CIN196573 CSI196573:CSJ196573 DCE196573:DCF196573 DMA196573:DMB196573 DVW196573:DVX196573 EFS196573:EFT196573 EPO196573:EPP196573 EZK196573:EZL196573 FJG196573:FJH196573 FTC196573:FTD196573 GCY196573:GCZ196573 GMU196573:GMV196573 GWQ196573:GWR196573 HGM196573:HGN196573 HQI196573:HQJ196573 IAE196573:IAF196573 IKA196573:IKB196573 ITW196573:ITX196573 JDS196573:JDT196573 JNO196573:JNP196573 JXK196573:JXL196573 KHG196573:KHH196573 KRC196573:KRD196573 LAY196573:LAZ196573 LKU196573:LKV196573 LUQ196573:LUR196573 MEM196573:MEN196573 MOI196573:MOJ196573 MYE196573:MYF196573 NIA196573:NIB196573 NRW196573:NRX196573 OBS196573:OBT196573 OLO196573:OLP196573 OVK196573:OVL196573 PFG196573:PFH196573 PPC196573:PPD196573 PYY196573:PYZ196573 QIU196573:QIV196573 QSQ196573:QSR196573 RCM196573:RCN196573 RMI196573:RMJ196573 RWE196573:RWF196573 SGA196573:SGB196573 SPW196573:SPX196573 SZS196573:SZT196573 TJO196573:TJP196573 TTK196573:TTL196573 UDG196573:UDH196573 UNC196573:UND196573 UWY196573:UWZ196573 VGU196573:VGV196573 VQQ196573:VQR196573 WAM196573:WAN196573 WKI196573:WKJ196573 WUE196573:WUF196573 L262111:M262111 HS262109:HT262109 RO262109:RP262109 ABK262109:ABL262109 ALG262109:ALH262109 AVC262109:AVD262109 BEY262109:BEZ262109 BOU262109:BOV262109 BYQ262109:BYR262109 CIM262109:CIN262109 CSI262109:CSJ262109 DCE262109:DCF262109 DMA262109:DMB262109 DVW262109:DVX262109 EFS262109:EFT262109 EPO262109:EPP262109 EZK262109:EZL262109 FJG262109:FJH262109 FTC262109:FTD262109 GCY262109:GCZ262109 GMU262109:GMV262109 GWQ262109:GWR262109 HGM262109:HGN262109 HQI262109:HQJ262109 IAE262109:IAF262109 IKA262109:IKB262109 ITW262109:ITX262109 JDS262109:JDT262109 JNO262109:JNP262109 JXK262109:JXL262109 KHG262109:KHH262109 KRC262109:KRD262109 LAY262109:LAZ262109 LKU262109:LKV262109 LUQ262109:LUR262109 MEM262109:MEN262109 MOI262109:MOJ262109 MYE262109:MYF262109 NIA262109:NIB262109 NRW262109:NRX262109 OBS262109:OBT262109 OLO262109:OLP262109 OVK262109:OVL262109 PFG262109:PFH262109 PPC262109:PPD262109 PYY262109:PYZ262109 QIU262109:QIV262109 QSQ262109:QSR262109 RCM262109:RCN262109 RMI262109:RMJ262109 RWE262109:RWF262109 SGA262109:SGB262109 SPW262109:SPX262109 SZS262109:SZT262109 TJO262109:TJP262109 TTK262109:TTL262109 UDG262109:UDH262109 UNC262109:UND262109 UWY262109:UWZ262109 VGU262109:VGV262109 VQQ262109:VQR262109 WAM262109:WAN262109 WKI262109:WKJ262109 WUE262109:WUF262109 L327647:M327647 HS327645:HT327645 RO327645:RP327645 ABK327645:ABL327645 ALG327645:ALH327645 AVC327645:AVD327645 BEY327645:BEZ327645 BOU327645:BOV327645 BYQ327645:BYR327645 CIM327645:CIN327645 CSI327645:CSJ327645 DCE327645:DCF327645 DMA327645:DMB327645 DVW327645:DVX327645 EFS327645:EFT327645 EPO327645:EPP327645 EZK327645:EZL327645 FJG327645:FJH327645 FTC327645:FTD327645 GCY327645:GCZ327645 GMU327645:GMV327645 GWQ327645:GWR327645 HGM327645:HGN327645 HQI327645:HQJ327645 IAE327645:IAF327645 IKA327645:IKB327645 ITW327645:ITX327645 JDS327645:JDT327645 JNO327645:JNP327645 JXK327645:JXL327645 KHG327645:KHH327645 KRC327645:KRD327645 LAY327645:LAZ327645 LKU327645:LKV327645 LUQ327645:LUR327645 MEM327645:MEN327645 MOI327645:MOJ327645 MYE327645:MYF327645 NIA327645:NIB327645 NRW327645:NRX327645 OBS327645:OBT327645 OLO327645:OLP327645 OVK327645:OVL327645 PFG327645:PFH327645 PPC327645:PPD327645 PYY327645:PYZ327645 QIU327645:QIV327645 QSQ327645:QSR327645 RCM327645:RCN327645 RMI327645:RMJ327645 RWE327645:RWF327645 SGA327645:SGB327645 SPW327645:SPX327645 SZS327645:SZT327645 TJO327645:TJP327645 TTK327645:TTL327645 UDG327645:UDH327645 UNC327645:UND327645 UWY327645:UWZ327645 VGU327645:VGV327645 VQQ327645:VQR327645 WAM327645:WAN327645 WKI327645:WKJ327645 WUE327645:WUF327645 L393183:M393183 HS393181:HT393181 RO393181:RP393181 ABK393181:ABL393181 ALG393181:ALH393181 AVC393181:AVD393181 BEY393181:BEZ393181 BOU393181:BOV393181 BYQ393181:BYR393181 CIM393181:CIN393181 CSI393181:CSJ393181 DCE393181:DCF393181 DMA393181:DMB393181 DVW393181:DVX393181 EFS393181:EFT393181 EPO393181:EPP393181 EZK393181:EZL393181 FJG393181:FJH393181 FTC393181:FTD393181 GCY393181:GCZ393181 GMU393181:GMV393181 GWQ393181:GWR393181 HGM393181:HGN393181 HQI393181:HQJ393181 IAE393181:IAF393181 IKA393181:IKB393181 ITW393181:ITX393181 JDS393181:JDT393181 JNO393181:JNP393181 JXK393181:JXL393181 KHG393181:KHH393181 KRC393181:KRD393181 LAY393181:LAZ393181 LKU393181:LKV393181 LUQ393181:LUR393181 MEM393181:MEN393181 MOI393181:MOJ393181 MYE393181:MYF393181 NIA393181:NIB393181 NRW393181:NRX393181 OBS393181:OBT393181 OLO393181:OLP393181 OVK393181:OVL393181 PFG393181:PFH393181 PPC393181:PPD393181 PYY393181:PYZ393181 QIU393181:QIV393181 QSQ393181:QSR393181 RCM393181:RCN393181 RMI393181:RMJ393181 RWE393181:RWF393181 SGA393181:SGB393181 SPW393181:SPX393181 SZS393181:SZT393181 TJO393181:TJP393181 TTK393181:TTL393181 UDG393181:UDH393181 UNC393181:UND393181 UWY393181:UWZ393181 VGU393181:VGV393181 VQQ393181:VQR393181 WAM393181:WAN393181 WKI393181:WKJ393181 WUE393181:WUF393181 L458719:M458719 HS458717:HT458717 RO458717:RP458717 ABK458717:ABL458717 ALG458717:ALH458717 AVC458717:AVD458717 BEY458717:BEZ458717 BOU458717:BOV458717 BYQ458717:BYR458717 CIM458717:CIN458717 CSI458717:CSJ458717 DCE458717:DCF458717 DMA458717:DMB458717 DVW458717:DVX458717 EFS458717:EFT458717 EPO458717:EPP458717 EZK458717:EZL458717 FJG458717:FJH458717 FTC458717:FTD458717 GCY458717:GCZ458717 GMU458717:GMV458717 GWQ458717:GWR458717 HGM458717:HGN458717 HQI458717:HQJ458717 IAE458717:IAF458717 IKA458717:IKB458717 ITW458717:ITX458717 JDS458717:JDT458717 JNO458717:JNP458717 JXK458717:JXL458717 KHG458717:KHH458717 KRC458717:KRD458717 LAY458717:LAZ458717 LKU458717:LKV458717 LUQ458717:LUR458717 MEM458717:MEN458717 MOI458717:MOJ458717 MYE458717:MYF458717 NIA458717:NIB458717 NRW458717:NRX458717 OBS458717:OBT458717 OLO458717:OLP458717 OVK458717:OVL458717 PFG458717:PFH458717 PPC458717:PPD458717 PYY458717:PYZ458717 QIU458717:QIV458717 QSQ458717:QSR458717 RCM458717:RCN458717 RMI458717:RMJ458717 RWE458717:RWF458717 SGA458717:SGB458717 SPW458717:SPX458717 SZS458717:SZT458717 TJO458717:TJP458717 TTK458717:TTL458717 UDG458717:UDH458717 UNC458717:UND458717 UWY458717:UWZ458717 VGU458717:VGV458717 VQQ458717:VQR458717 WAM458717:WAN458717 WKI458717:WKJ458717 WUE458717:WUF458717 L524255:M524255 HS524253:HT524253 RO524253:RP524253 ABK524253:ABL524253 ALG524253:ALH524253 AVC524253:AVD524253 BEY524253:BEZ524253 BOU524253:BOV524253 BYQ524253:BYR524253 CIM524253:CIN524253 CSI524253:CSJ524253 DCE524253:DCF524253 DMA524253:DMB524253 DVW524253:DVX524253 EFS524253:EFT524253 EPO524253:EPP524253 EZK524253:EZL524253 FJG524253:FJH524253 FTC524253:FTD524253 GCY524253:GCZ524253 GMU524253:GMV524253 GWQ524253:GWR524253 HGM524253:HGN524253 HQI524253:HQJ524253 IAE524253:IAF524253 IKA524253:IKB524253 ITW524253:ITX524253 JDS524253:JDT524253 JNO524253:JNP524253 JXK524253:JXL524253 KHG524253:KHH524253 KRC524253:KRD524253 LAY524253:LAZ524253 LKU524253:LKV524253 LUQ524253:LUR524253 MEM524253:MEN524253 MOI524253:MOJ524253 MYE524253:MYF524253 NIA524253:NIB524253 NRW524253:NRX524253 OBS524253:OBT524253 OLO524253:OLP524253 OVK524253:OVL524253 PFG524253:PFH524253 PPC524253:PPD524253 PYY524253:PYZ524253 QIU524253:QIV524253 QSQ524253:QSR524253 RCM524253:RCN524253 RMI524253:RMJ524253 RWE524253:RWF524253 SGA524253:SGB524253 SPW524253:SPX524253 SZS524253:SZT524253 TJO524253:TJP524253 TTK524253:TTL524253 UDG524253:UDH524253 UNC524253:UND524253 UWY524253:UWZ524253 VGU524253:VGV524253 VQQ524253:VQR524253 WAM524253:WAN524253 WKI524253:WKJ524253 WUE524253:WUF524253 L589791:M589791 HS589789:HT589789 RO589789:RP589789 ABK589789:ABL589789 ALG589789:ALH589789 AVC589789:AVD589789 BEY589789:BEZ589789 BOU589789:BOV589789 BYQ589789:BYR589789 CIM589789:CIN589789 CSI589789:CSJ589789 DCE589789:DCF589789 DMA589789:DMB589789 DVW589789:DVX589789 EFS589789:EFT589789 EPO589789:EPP589789 EZK589789:EZL589789 FJG589789:FJH589789 FTC589789:FTD589789 GCY589789:GCZ589789 GMU589789:GMV589789 GWQ589789:GWR589789 HGM589789:HGN589789 HQI589789:HQJ589789 IAE589789:IAF589789 IKA589789:IKB589789 ITW589789:ITX589789 JDS589789:JDT589789 JNO589789:JNP589789 JXK589789:JXL589789 KHG589789:KHH589789 KRC589789:KRD589789 LAY589789:LAZ589789 LKU589789:LKV589789 LUQ589789:LUR589789 MEM589789:MEN589789 MOI589789:MOJ589789 MYE589789:MYF589789 NIA589789:NIB589789 NRW589789:NRX589789 OBS589789:OBT589789 OLO589789:OLP589789 OVK589789:OVL589789 PFG589789:PFH589789 PPC589789:PPD589789 PYY589789:PYZ589789 QIU589789:QIV589789 QSQ589789:QSR589789 RCM589789:RCN589789 RMI589789:RMJ589789 RWE589789:RWF589789 SGA589789:SGB589789 SPW589789:SPX589789 SZS589789:SZT589789 TJO589789:TJP589789 TTK589789:TTL589789 UDG589789:UDH589789 UNC589789:UND589789 UWY589789:UWZ589789 VGU589789:VGV589789 VQQ589789:VQR589789 WAM589789:WAN589789 WKI589789:WKJ589789 WUE589789:WUF589789 L655327:M655327 HS655325:HT655325 RO655325:RP655325 ABK655325:ABL655325 ALG655325:ALH655325 AVC655325:AVD655325 BEY655325:BEZ655325 BOU655325:BOV655325 BYQ655325:BYR655325 CIM655325:CIN655325 CSI655325:CSJ655325 DCE655325:DCF655325 DMA655325:DMB655325 DVW655325:DVX655325 EFS655325:EFT655325 EPO655325:EPP655325 EZK655325:EZL655325 FJG655325:FJH655325 FTC655325:FTD655325 GCY655325:GCZ655325 GMU655325:GMV655325 GWQ655325:GWR655325 HGM655325:HGN655325 HQI655325:HQJ655325 IAE655325:IAF655325 IKA655325:IKB655325 ITW655325:ITX655325 JDS655325:JDT655325 JNO655325:JNP655325 JXK655325:JXL655325 KHG655325:KHH655325 KRC655325:KRD655325 LAY655325:LAZ655325 LKU655325:LKV655325 LUQ655325:LUR655325 MEM655325:MEN655325 MOI655325:MOJ655325 MYE655325:MYF655325 NIA655325:NIB655325 NRW655325:NRX655325 OBS655325:OBT655325 OLO655325:OLP655325 OVK655325:OVL655325 PFG655325:PFH655325 PPC655325:PPD655325 PYY655325:PYZ655325 QIU655325:QIV655325 QSQ655325:QSR655325 RCM655325:RCN655325 RMI655325:RMJ655325 RWE655325:RWF655325 SGA655325:SGB655325 SPW655325:SPX655325 SZS655325:SZT655325 TJO655325:TJP655325 TTK655325:TTL655325 UDG655325:UDH655325 UNC655325:UND655325 UWY655325:UWZ655325 VGU655325:VGV655325 VQQ655325:VQR655325 WAM655325:WAN655325 WKI655325:WKJ655325 WUE655325:WUF655325 L720863:M720863 HS720861:HT720861 RO720861:RP720861 ABK720861:ABL720861 ALG720861:ALH720861 AVC720861:AVD720861 BEY720861:BEZ720861 BOU720861:BOV720861 BYQ720861:BYR720861 CIM720861:CIN720861 CSI720861:CSJ720861 DCE720861:DCF720861 DMA720861:DMB720861 DVW720861:DVX720861 EFS720861:EFT720861 EPO720861:EPP720861 EZK720861:EZL720861 FJG720861:FJH720861 FTC720861:FTD720861 GCY720861:GCZ720861 GMU720861:GMV720861 GWQ720861:GWR720861 HGM720861:HGN720861 HQI720861:HQJ720861 IAE720861:IAF720861 IKA720861:IKB720861 ITW720861:ITX720861 JDS720861:JDT720861 JNO720861:JNP720861 JXK720861:JXL720861 KHG720861:KHH720861 KRC720861:KRD720861 LAY720861:LAZ720861 LKU720861:LKV720861 LUQ720861:LUR720861 MEM720861:MEN720861 MOI720861:MOJ720861 MYE720861:MYF720861 NIA720861:NIB720861 NRW720861:NRX720861 OBS720861:OBT720861 OLO720861:OLP720861 OVK720861:OVL720861 PFG720861:PFH720861 PPC720861:PPD720861 PYY720861:PYZ720861 QIU720861:QIV720861 QSQ720861:QSR720861 RCM720861:RCN720861 RMI720861:RMJ720861 RWE720861:RWF720861 SGA720861:SGB720861 SPW720861:SPX720861 SZS720861:SZT720861 TJO720861:TJP720861 TTK720861:TTL720861 UDG720861:UDH720861 UNC720861:UND720861 UWY720861:UWZ720861 VGU720861:VGV720861 VQQ720861:VQR720861 WAM720861:WAN720861 WKI720861:WKJ720861 WUE720861:WUF720861 L786399:M786399 HS786397:HT786397 RO786397:RP786397 ABK786397:ABL786397 ALG786397:ALH786397 AVC786397:AVD786397 BEY786397:BEZ786397 BOU786397:BOV786397 BYQ786397:BYR786397 CIM786397:CIN786397 CSI786397:CSJ786397 DCE786397:DCF786397 DMA786397:DMB786397 DVW786397:DVX786397 EFS786397:EFT786397 EPO786397:EPP786397 EZK786397:EZL786397 FJG786397:FJH786397 FTC786397:FTD786397 GCY786397:GCZ786397 GMU786397:GMV786397 GWQ786397:GWR786397 HGM786397:HGN786397 HQI786397:HQJ786397 IAE786397:IAF786397 IKA786397:IKB786397 ITW786397:ITX786397 JDS786397:JDT786397 JNO786397:JNP786397 JXK786397:JXL786397 KHG786397:KHH786397 KRC786397:KRD786397 LAY786397:LAZ786397 LKU786397:LKV786397 LUQ786397:LUR786397 MEM786397:MEN786397 MOI786397:MOJ786397 MYE786397:MYF786397 NIA786397:NIB786397 NRW786397:NRX786397 OBS786397:OBT786397 OLO786397:OLP786397 OVK786397:OVL786397 PFG786397:PFH786397 PPC786397:PPD786397 PYY786397:PYZ786397 QIU786397:QIV786397 QSQ786397:QSR786397 RCM786397:RCN786397 RMI786397:RMJ786397 RWE786397:RWF786397 SGA786397:SGB786397 SPW786397:SPX786397 SZS786397:SZT786397 TJO786397:TJP786397 TTK786397:TTL786397 UDG786397:UDH786397 UNC786397:UND786397 UWY786397:UWZ786397 VGU786397:VGV786397 VQQ786397:VQR786397 WAM786397:WAN786397 WKI786397:WKJ786397 WUE786397:WUF786397 L851935:M851935 HS851933:HT851933 RO851933:RP851933 ABK851933:ABL851933 ALG851933:ALH851933 AVC851933:AVD851933 BEY851933:BEZ851933 BOU851933:BOV851933 BYQ851933:BYR851933 CIM851933:CIN851933 CSI851933:CSJ851933 DCE851933:DCF851933 DMA851933:DMB851933 DVW851933:DVX851933 EFS851933:EFT851933 EPO851933:EPP851933 EZK851933:EZL851933 FJG851933:FJH851933 FTC851933:FTD851933 GCY851933:GCZ851933 GMU851933:GMV851933 GWQ851933:GWR851933 HGM851933:HGN851933 HQI851933:HQJ851933 IAE851933:IAF851933 IKA851933:IKB851933 ITW851933:ITX851933 JDS851933:JDT851933 JNO851933:JNP851933 JXK851933:JXL851933 KHG851933:KHH851933 KRC851933:KRD851933 LAY851933:LAZ851933 LKU851933:LKV851933 LUQ851933:LUR851933 MEM851933:MEN851933 MOI851933:MOJ851933 MYE851933:MYF851933 NIA851933:NIB851933 NRW851933:NRX851933 OBS851933:OBT851933 OLO851933:OLP851933 OVK851933:OVL851933 PFG851933:PFH851933 PPC851933:PPD851933 PYY851933:PYZ851933 QIU851933:QIV851933 QSQ851933:QSR851933 RCM851933:RCN851933 RMI851933:RMJ851933 RWE851933:RWF851933 SGA851933:SGB851933 SPW851933:SPX851933 SZS851933:SZT851933 TJO851933:TJP851933 TTK851933:TTL851933 UDG851933:UDH851933 UNC851933:UND851933 UWY851933:UWZ851933 VGU851933:VGV851933 VQQ851933:VQR851933 WAM851933:WAN851933 WKI851933:WKJ851933 WUE851933:WUF851933 L917471:M917471 HS917469:HT917469 RO917469:RP917469 ABK917469:ABL917469 ALG917469:ALH917469 AVC917469:AVD917469 BEY917469:BEZ917469 BOU917469:BOV917469 BYQ917469:BYR917469 CIM917469:CIN917469 CSI917469:CSJ917469 DCE917469:DCF917469 DMA917469:DMB917469 DVW917469:DVX917469 EFS917469:EFT917469 EPO917469:EPP917469 EZK917469:EZL917469 FJG917469:FJH917469 FTC917469:FTD917469 GCY917469:GCZ917469 GMU917469:GMV917469 GWQ917469:GWR917469 HGM917469:HGN917469 HQI917469:HQJ917469 IAE917469:IAF917469 IKA917469:IKB917469 ITW917469:ITX917469 JDS917469:JDT917469 JNO917469:JNP917469 JXK917469:JXL917469 KHG917469:KHH917469 KRC917469:KRD917469 LAY917469:LAZ917469 LKU917469:LKV917469 LUQ917469:LUR917469 MEM917469:MEN917469 MOI917469:MOJ917469 MYE917469:MYF917469 NIA917469:NIB917469 NRW917469:NRX917469 OBS917469:OBT917469 OLO917469:OLP917469 OVK917469:OVL917469 PFG917469:PFH917469 PPC917469:PPD917469 PYY917469:PYZ917469 QIU917469:QIV917469 QSQ917469:QSR917469 RCM917469:RCN917469 RMI917469:RMJ917469 RWE917469:RWF917469 SGA917469:SGB917469 SPW917469:SPX917469 SZS917469:SZT917469 TJO917469:TJP917469 TTK917469:TTL917469 UDG917469:UDH917469 UNC917469:UND917469 UWY917469:UWZ917469 VGU917469:VGV917469 VQQ917469:VQR917469 WAM917469:WAN917469 WKI917469:WKJ917469 WUE917469:WUF917469 L983007:M983007 HS983005:HT983005 RO983005:RP983005 ABK983005:ABL983005 ALG983005:ALH983005 AVC983005:AVD983005 BEY983005:BEZ983005 BOU983005:BOV983005 BYQ983005:BYR983005 CIM983005:CIN983005 CSI983005:CSJ983005 DCE983005:DCF983005 DMA983005:DMB983005 DVW983005:DVX983005 EFS983005:EFT983005 EPO983005:EPP983005 EZK983005:EZL983005 FJG983005:FJH983005 FTC983005:FTD983005 GCY983005:GCZ983005 GMU983005:GMV983005 GWQ983005:GWR983005 HGM983005:HGN983005 HQI983005:HQJ983005 IAE983005:IAF983005 IKA983005:IKB983005 ITW983005:ITX983005 JDS983005:JDT983005 JNO983005:JNP983005 JXK983005:JXL983005 KHG983005:KHH983005 KRC983005:KRD983005 LAY983005:LAZ983005 LKU983005:LKV983005 LUQ983005:LUR983005 MEM983005:MEN983005 MOI983005:MOJ983005 MYE983005:MYF983005 NIA983005:NIB983005 NRW983005:NRX983005 OBS983005:OBT983005 OLO983005:OLP983005 OVK983005:OVL983005 PFG983005:PFH983005 PPC983005:PPD983005 PYY983005:PYZ983005 QIU983005:QIV983005 QSQ983005:QSR983005 RCM983005:RCN983005 RMI983005:RMJ983005 RWE983005:RWF983005 SGA983005:SGB983005 SPW983005:SPX983005 SZS983005:SZT983005 TJO983005:TJP983005 TTK983005:TTL983005 UDG983005:UDH983005 UNC983005:UND983005 UWY983005:UWZ983005 VGU983005:VGV983005 VQQ983005:VQR983005 WAM983005:WAN983005 WKI983005:WKJ983005 WUE983005:WUF983005" xr:uid="{7658D20B-8A71-4C01-BF4D-6C7E0C1F35A0}">
      <formula1>"□,■"</formula1>
    </dataValidation>
    <dataValidation type="custom" imeMode="disabled" allowBlank="1" showInputMessage="1" showErrorMessage="1" error="整数で入力してください。" sqref="WVH983083:WVK983083 L65514:R65514 HS65512:HY65512 RO65512:RU65512 ABK65512:ABQ65512 ALG65512:ALM65512 AVC65512:AVI65512 BEY65512:BFE65512 BOU65512:BPA65512 BYQ65512:BYW65512 CIM65512:CIS65512 CSI65512:CSO65512 DCE65512:DCK65512 DMA65512:DMG65512 DVW65512:DWC65512 EFS65512:EFY65512 EPO65512:EPU65512 EZK65512:EZQ65512 FJG65512:FJM65512 FTC65512:FTI65512 GCY65512:GDE65512 GMU65512:GNA65512 GWQ65512:GWW65512 HGM65512:HGS65512 HQI65512:HQO65512 IAE65512:IAK65512 IKA65512:IKG65512 ITW65512:IUC65512 JDS65512:JDY65512 JNO65512:JNU65512 JXK65512:JXQ65512 KHG65512:KHM65512 KRC65512:KRI65512 LAY65512:LBE65512 LKU65512:LLA65512 LUQ65512:LUW65512 MEM65512:MES65512 MOI65512:MOO65512 MYE65512:MYK65512 NIA65512:NIG65512 NRW65512:NSC65512 OBS65512:OBY65512 OLO65512:OLU65512 OVK65512:OVQ65512 PFG65512:PFM65512 PPC65512:PPI65512 PYY65512:PZE65512 QIU65512:QJA65512 QSQ65512:QSW65512 RCM65512:RCS65512 RMI65512:RMO65512 RWE65512:RWK65512 SGA65512:SGG65512 SPW65512:SQC65512 SZS65512:SZY65512 TJO65512:TJU65512 TTK65512:TTQ65512 UDG65512:UDM65512 UNC65512:UNI65512 UWY65512:UXE65512 VGU65512:VHA65512 VQQ65512:VQW65512 WAM65512:WAS65512 WKI65512:WKO65512 WUE65512:WUK65512 L131050:R131050 HS131048:HY131048 RO131048:RU131048 ABK131048:ABQ131048 ALG131048:ALM131048 AVC131048:AVI131048 BEY131048:BFE131048 BOU131048:BPA131048 BYQ131048:BYW131048 CIM131048:CIS131048 CSI131048:CSO131048 DCE131048:DCK131048 DMA131048:DMG131048 DVW131048:DWC131048 EFS131048:EFY131048 EPO131048:EPU131048 EZK131048:EZQ131048 FJG131048:FJM131048 FTC131048:FTI131048 GCY131048:GDE131048 GMU131048:GNA131048 GWQ131048:GWW131048 HGM131048:HGS131048 HQI131048:HQO131048 IAE131048:IAK131048 IKA131048:IKG131048 ITW131048:IUC131048 JDS131048:JDY131048 JNO131048:JNU131048 JXK131048:JXQ131048 KHG131048:KHM131048 KRC131048:KRI131048 LAY131048:LBE131048 LKU131048:LLA131048 LUQ131048:LUW131048 MEM131048:MES131048 MOI131048:MOO131048 MYE131048:MYK131048 NIA131048:NIG131048 NRW131048:NSC131048 OBS131048:OBY131048 OLO131048:OLU131048 OVK131048:OVQ131048 PFG131048:PFM131048 PPC131048:PPI131048 PYY131048:PZE131048 QIU131048:QJA131048 QSQ131048:QSW131048 RCM131048:RCS131048 RMI131048:RMO131048 RWE131048:RWK131048 SGA131048:SGG131048 SPW131048:SQC131048 SZS131048:SZY131048 TJO131048:TJU131048 TTK131048:TTQ131048 UDG131048:UDM131048 UNC131048:UNI131048 UWY131048:UXE131048 VGU131048:VHA131048 VQQ131048:VQW131048 WAM131048:WAS131048 WKI131048:WKO131048 WUE131048:WUK131048 L196586:R196586 HS196584:HY196584 RO196584:RU196584 ABK196584:ABQ196584 ALG196584:ALM196584 AVC196584:AVI196584 BEY196584:BFE196584 BOU196584:BPA196584 BYQ196584:BYW196584 CIM196584:CIS196584 CSI196584:CSO196584 DCE196584:DCK196584 DMA196584:DMG196584 DVW196584:DWC196584 EFS196584:EFY196584 EPO196584:EPU196584 EZK196584:EZQ196584 FJG196584:FJM196584 FTC196584:FTI196584 GCY196584:GDE196584 GMU196584:GNA196584 GWQ196584:GWW196584 HGM196584:HGS196584 HQI196584:HQO196584 IAE196584:IAK196584 IKA196584:IKG196584 ITW196584:IUC196584 JDS196584:JDY196584 JNO196584:JNU196584 JXK196584:JXQ196584 KHG196584:KHM196584 KRC196584:KRI196584 LAY196584:LBE196584 LKU196584:LLA196584 LUQ196584:LUW196584 MEM196584:MES196584 MOI196584:MOO196584 MYE196584:MYK196584 NIA196584:NIG196584 NRW196584:NSC196584 OBS196584:OBY196584 OLO196584:OLU196584 OVK196584:OVQ196584 PFG196584:PFM196584 PPC196584:PPI196584 PYY196584:PZE196584 QIU196584:QJA196584 QSQ196584:QSW196584 RCM196584:RCS196584 RMI196584:RMO196584 RWE196584:RWK196584 SGA196584:SGG196584 SPW196584:SQC196584 SZS196584:SZY196584 TJO196584:TJU196584 TTK196584:TTQ196584 UDG196584:UDM196584 UNC196584:UNI196584 UWY196584:UXE196584 VGU196584:VHA196584 VQQ196584:VQW196584 WAM196584:WAS196584 WKI196584:WKO196584 WUE196584:WUK196584 L262122:R262122 HS262120:HY262120 RO262120:RU262120 ABK262120:ABQ262120 ALG262120:ALM262120 AVC262120:AVI262120 BEY262120:BFE262120 BOU262120:BPA262120 BYQ262120:BYW262120 CIM262120:CIS262120 CSI262120:CSO262120 DCE262120:DCK262120 DMA262120:DMG262120 DVW262120:DWC262120 EFS262120:EFY262120 EPO262120:EPU262120 EZK262120:EZQ262120 FJG262120:FJM262120 FTC262120:FTI262120 GCY262120:GDE262120 GMU262120:GNA262120 GWQ262120:GWW262120 HGM262120:HGS262120 HQI262120:HQO262120 IAE262120:IAK262120 IKA262120:IKG262120 ITW262120:IUC262120 JDS262120:JDY262120 JNO262120:JNU262120 JXK262120:JXQ262120 KHG262120:KHM262120 KRC262120:KRI262120 LAY262120:LBE262120 LKU262120:LLA262120 LUQ262120:LUW262120 MEM262120:MES262120 MOI262120:MOO262120 MYE262120:MYK262120 NIA262120:NIG262120 NRW262120:NSC262120 OBS262120:OBY262120 OLO262120:OLU262120 OVK262120:OVQ262120 PFG262120:PFM262120 PPC262120:PPI262120 PYY262120:PZE262120 QIU262120:QJA262120 QSQ262120:QSW262120 RCM262120:RCS262120 RMI262120:RMO262120 RWE262120:RWK262120 SGA262120:SGG262120 SPW262120:SQC262120 SZS262120:SZY262120 TJO262120:TJU262120 TTK262120:TTQ262120 UDG262120:UDM262120 UNC262120:UNI262120 UWY262120:UXE262120 VGU262120:VHA262120 VQQ262120:VQW262120 WAM262120:WAS262120 WKI262120:WKO262120 WUE262120:WUK262120 L327658:R327658 HS327656:HY327656 RO327656:RU327656 ABK327656:ABQ327656 ALG327656:ALM327656 AVC327656:AVI327656 BEY327656:BFE327656 BOU327656:BPA327656 BYQ327656:BYW327656 CIM327656:CIS327656 CSI327656:CSO327656 DCE327656:DCK327656 DMA327656:DMG327656 DVW327656:DWC327656 EFS327656:EFY327656 EPO327656:EPU327656 EZK327656:EZQ327656 FJG327656:FJM327656 FTC327656:FTI327656 GCY327656:GDE327656 GMU327656:GNA327656 GWQ327656:GWW327656 HGM327656:HGS327656 HQI327656:HQO327656 IAE327656:IAK327656 IKA327656:IKG327656 ITW327656:IUC327656 JDS327656:JDY327656 JNO327656:JNU327656 JXK327656:JXQ327656 KHG327656:KHM327656 KRC327656:KRI327656 LAY327656:LBE327656 LKU327656:LLA327656 LUQ327656:LUW327656 MEM327656:MES327656 MOI327656:MOO327656 MYE327656:MYK327656 NIA327656:NIG327656 NRW327656:NSC327656 OBS327656:OBY327656 OLO327656:OLU327656 OVK327656:OVQ327656 PFG327656:PFM327656 PPC327656:PPI327656 PYY327656:PZE327656 QIU327656:QJA327656 QSQ327656:QSW327656 RCM327656:RCS327656 RMI327656:RMO327656 RWE327656:RWK327656 SGA327656:SGG327656 SPW327656:SQC327656 SZS327656:SZY327656 TJO327656:TJU327656 TTK327656:TTQ327656 UDG327656:UDM327656 UNC327656:UNI327656 UWY327656:UXE327656 VGU327656:VHA327656 VQQ327656:VQW327656 WAM327656:WAS327656 WKI327656:WKO327656 WUE327656:WUK327656 L393194:R393194 HS393192:HY393192 RO393192:RU393192 ABK393192:ABQ393192 ALG393192:ALM393192 AVC393192:AVI393192 BEY393192:BFE393192 BOU393192:BPA393192 BYQ393192:BYW393192 CIM393192:CIS393192 CSI393192:CSO393192 DCE393192:DCK393192 DMA393192:DMG393192 DVW393192:DWC393192 EFS393192:EFY393192 EPO393192:EPU393192 EZK393192:EZQ393192 FJG393192:FJM393192 FTC393192:FTI393192 GCY393192:GDE393192 GMU393192:GNA393192 GWQ393192:GWW393192 HGM393192:HGS393192 HQI393192:HQO393192 IAE393192:IAK393192 IKA393192:IKG393192 ITW393192:IUC393192 JDS393192:JDY393192 JNO393192:JNU393192 JXK393192:JXQ393192 KHG393192:KHM393192 KRC393192:KRI393192 LAY393192:LBE393192 LKU393192:LLA393192 LUQ393192:LUW393192 MEM393192:MES393192 MOI393192:MOO393192 MYE393192:MYK393192 NIA393192:NIG393192 NRW393192:NSC393192 OBS393192:OBY393192 OLO393192:OLU393192 OVK393192:OVQ393192 PFG393192:PFM393192 PPC393192:PPI393192 PYY393192:PZE393192 QIU393192:QJA393192 QSQ393192:QSW393192 RCM393192:RCS393192 RMI393192:RMO393192 RWE393192:RWK393192 SGA393192:SGG393192 SPW393192:SQC393192 SZS393192:SZY393192 TJO393192:TJU393192 TTK393192:TTQ393192 UDG393192:UDM393192 UNC393192:UNI393192 UWY393192:UXE393192 VGU393192:VHA393192 VQQ393192:VQW393192 WAM393192:WAS393192 WKI393192:WKO393192 WUE393192:WUK393192 L458730:R458730 HS458728:HY458728 RO458728:RU458728 ABK458728:ABQ458728 ALG458728:ALM458728 AVC458728:AVI458728 BEY458728:BFE458728 BOU458728:BPA458728 BYQ458728:BYW458728 CIM458728:CIS458728 CSI458728:CSO458728 DCE458728:DCK458728 DMA458728:DMG458728 DVW458728:DWC458728 EFS458728:EFY458728 EPO458728:EPU458728 EZK458728:EZQ458728 FJG458728:FJM458728 FTC458728:FTI458728 GCY458728:GDE458728 GMU458728:GNA458728 GWQ458728:GWW458728 HGM458728:HGS458728 HQI458728:HQO458728 IAE458728:IAK458728 IKA458728:IKG458728 ITW458728:IUC458728 JDS458728:JDY458728 JNO458728:JNU458728 JXK458728:JXQ458728 KHG458728:KHM458728 KRC458728:KRI458728 LAY458728:LBE458728 LKU458728:LLA458728 LUQ458728:LUW458728 MEM458728:MES458728 MOI458728:MOO458728 MYE458728:MYK458728 NIA458728:NIG458728 NRW458728:NSC458728 OBS458728:OBY458728 OLO458728:OLU458728 OVK458728:OVQ458728 PFG458728:PFM458728 PPC458728:PPI458728 PYY458728:PZE458728 QIU458728:QJA458728 QSQ458728:QSW458728 RCM458728:RCS458728 RMI458728:RMO458728 RWE458728:RWK458728 SGA458728:SGG458728 SPW458728:SQC458728 SZS458728:SZY458728 TJO458728:TJU458728 TTK458728:TTQ458728 UDG458728:UDM458728 UNC458728:UNI458728 UWY458728:UXE458728 VGU458728:VHA458728 VQQ458728:VQW458728 WAM458728:WAS458728 WKI458728:WKO458728 WUE458728:WUK458728 L524266:R524266 HS524264:HY524264 RO524264:RU524264 ABK524264:ABQ524264 ALG524264:ALM524264 AVC524264:AVI524264 BEY524264:BFE524264 BOU524264:BPA524264 BYQ524264:BYW524264 CIM524264:CIS524264 CSI524264:CSO524264 DCE524264:DCK524264 DMA524264:DMG524264 DVW524264:DWC524264 EFS524264:EFY524264 EPO524264:EPU524264 EZK524264:EZQ524264 FJG524264:FJM524264 FTC524264:FTI524264 GCY524264:GDE524264 GMU524264:GNA524264 GWQ524264:GWW524264 HGM524264:HGS524264 HQI524264:HQO524264 IAE524264:IAK524264 IKA524264:IKG524264 ITW524264:IUC524264 JDS524264:JDY524264 JNO524264:JNU524264 JXK524264:JXQ524264 KHG524264:KHM524264 KRC524264:KRI524264 LAY524264:LBE524264 LKU524264:LLA524264 LUQ524264:LUW524264 MEM524264:MES524264 MOI524264:MOO524264 MYE524264:MYK524264 NIA524264:NIG524264 NRW524264:NSC524264 OBS524264:OBY524264 OLO524264:OLU524264 OVK524264:OVQ524264 PFG524264:PFM524264 PPC524264:PPI524264 PYY524264:PZE524264 QIU524264:QJA524264 QSQ524264:QSW524264 RCM524264:RCS524264 RMI524264:RMO524264 RWE524264:RWK524264 SGA524264:SGG524264 SPW524264:SQC524264 SZS524264:SZY524264 TJO524264:TJU524264 TTK524264:TTQ524264 UDG524264:UDM524264 UNC524264:UNI524264 UWY524264:UXE524264 VGU524264:VHA524264 VQQ524264:VQW524264 WAM524264:WAS524264 WKI524264:WKO524264 WUE524264:WUK524264 L589802:R589802 HS589800:HY589800 RO589800:RU589800 ABK589800:ABQ589800 ALG589800:ALM589800 AVC589800:AVI589800 BEY589800:BFE589800 BOU589800:BPA589800 BYQ589800:BYW589800 CIM589800:CIS589800 CSI589800:CSO589800 DCE589800:DCK589800 DMA589800:DMG589800 DVW589800:DWC589800 EFS589800:EFY589800 EPO589800:EPU589800 EZK589800:EZQ589800 FJG589800:FJM589800 FTC589800:FTI589800 GCY589800:GDE589800 GMU589800:GNA589800 GWQ589800:GWW589800 HGM589800:HGS589800 HQI589800:HQO589800 IAE589800:IAK589800 IKA589800:IKG589800 ITW589800:IUC589800 JDS589800:JDY589800 JNO589800:JNU589800 JXK589800:JXQ589800 KHG589800:KHM589800 KRC589800:KRI589800 LAY589800:LBE589800 LKU589800:LLA589800 LUQ589800:LUW589800 MEM589800:MES589800 MOI589800:MOO589800 MYE589800:MYK589800 NIA589800:NIG589800 NRW589800:NSC589800 OBS589800:OBY589800 OLO589800:OLU589800 OVK589800:OVQ589800 PFG589800:PFM589800 PPC589800:PPI589800 PYY589800:PZE589800 QIU589800:QJA589800 QSQ589800:QSW589800 RCM589800:RCS589800 RMI589800:RMO589800 RWE589800:RWK589800 SGA589800:SGG589800 SPW589800:SQC589800 SZS589800:SZY589800 TJO589800:TJU589800 TTK589800:TTQ589800 UDG589800:UDM589800 UNC589800:UNI589800 UWY589800:UXE589800 VGU589800:VHA589800 VQQ589800:VQW589800 WAM589800:WAS589800 WKI589800:WKO589800 WUE589800:WUK589800 L655338:R655338 HS655336:HY655336 RO655336:RU655336 ABK655336:ABQ655336 ALG655336:ALM655336 AVC655336:AVI655336 BEY655336:BFE655336 BOU655336:BPA655336 BYQ655336:BYW655336 CIM655336:CIS655336 CSI655336:CSO655336 DCE655336:DCK655336 DMA655336:DMG655336 DVW655336:DWC655336 EFS655336:EFY655336 EPO655336:EPU655336 EZK655336:EZQ655336 FJG655336:FJM655336 FTC655336:FTI655336 GCY655336:GDE655336 GMU655336:GNA655336 GWQ655336:GWW655336 HGM655336:HGS655336 HQI655336:HQO655336 IAE655336:IAK655336 IKA655336:IKG655336 ITW655336:IUC655336 JDS655336:JDY655336 JNO655336:JNU655336 JXK655336:JXQ655336 KHG655336:KHM655336 KRC655336:KRI655336 LAY655336:LBE655336 LKU655336:LLA655336 LUQ655336:LUW655336 MEM655336:MES655336 MOI655336:MOO655336 MYE655336:MYK655336 NIA655336:NIG655336 NRW655336:NSC655336 OBS655336:OBY655336 OLO655336:OLU655336 OVK655336:OVQ655336 PFG655336:PFM655336 PPC655336:PPI655336 PYY655336:PZE655336 QIU655336:QJA655336 QSQ655336:QSW655336 RCM655336:RCS655336 RMI655336:RMO655336 RWE655336:RWK655336 SGA655336:SGG655336 SPW655336:SQC655336 SZS655336:SZY655336 TJO655336:TJU655336 TTK655336:TTQ655336 UDG655336:UDM655336 UNC655336:UNI655336 UWY655336:UXE655336 VGU655336:VHA655336 VQQ655336:VQW655336 WAM655336:WAS655336 WKI655336:WKO655336 WUE655336:WUK655336 L720874:R720874 HS720872:HY720872 RO720872:RU720872 ABK720872:ABQ720872 ALG720872:ALM720872 AVC720872:AVI720872 BEY720872:BFE720872 BOU720872:BPA720872 BYQ720872:BYW720872 CIM720872:CIS720872 CSI720872:CSO720872 DCE720872:DCK720872 DMA720872:DMG720872 DVW720872:DWC720872 EFS720872:EFY720872 EPO720872:EPU720872 EZK720872:EZQ720872 FJG720872:FJM720872 FTC720872:FTI720872 GCY720872:GDE720872 GMU720872:GNA720872 GWQ720872:GWW720872 HGM720872:HGS720872 HQI720872:HQO720872 IAE720872:IAK720872 IKA720872:IKG720872 ITW720872:IUC720872 JDS720872:JDY720872 JNO720872:JNU720872 JXK720872:JXQ720872 KHG720872:KHM720872 KRC720872:KRI720872 LAY720872:LBE720872 LKU720872:LLA720872 LUQ720872:LUW720872 MEM720872:MES720872 MOI720872:MOO720872 MYE720872:MYK720872 NIA720872:NIG720872 NRW720872:NSC720872 OBS720872:OBY720872 OLO720872:OLU720872 OVK720872:OVQ720872 PFG720872:PFM720872 PPC720872:PPI720872 PYY720872:PZE720872 QIU720872:QJA720872 QSQ720872:QSW720872 RCM720872:RCS720872 RMI720872:RMO720872 RWE720872:RWK720872 SGA720872:SGG720872 SPW720872:SQC720872 SZS720872:SZY720872 TJO720872:TJU720872 TTK720872:TTQ720872 UDG720872:UDM720872 UNC720872:UNI720872 UWY720872:UXE720872 VGU720872:VHA720872 VQQ720872:VQW720872 WAM720872:WAS720872 WKI720872:WKO720872 WUE720872:WUK720872 L786410:R786410 HS786408:HY786408 RO786408:RU786408 ABK786408:ABQ786408 ALG786408:ALM786408 AVC786408:AVI786408 BEY786408:BFE786408 BOU786408:BPA786408 BYQ786408:BYW786408 CIM786408:CIS786408 CSI786408:CSO786408 DCE786408:DCK786408 DMA786408:DMG786408 DVW786408:DWC786408 EFS786408:EFY786408 EPO786408:EPU786408 EZK786408:EZQ786408 FJG786408:FJM786408 FTC786408:FTI786408 GCY786408:GDE786408 GMU786408:GNA786408 GWQ786408:GWW786408 HGM786408:HGS786408 HQI786408:HQO786408 IAE786408:IAK786408 IKA786408:IKG786408 ITW786408:IUC786408 JDS786408:JDY786408 JNO786408:JNU786408 JXK786408:JXQ786408 KHG786408:KHM786408 KRC786408:KRI786408 LAY786408:LBE786408 LKU786408:LLA786408 LUQ786408:LUW786408 MEM786408:MES786408 MOI786408:MOO786408 MYE786408:MYK786408 NIA786408:NIG786408 NRW786408:NSC786408 OBS786408:OBY786408 OLO786408:OLU786408 OVK786408:OVQ786408 PFG786408:PFM786408 PPC786408:PPI786408 PYY786408:PZE786408 QIU786408:QJA786408 QSQ786408:QSW786408 RCM786408:RCS786408 RMI786408:RMO786408 RWE786408:RWK786408 SGA786408:SGG786408 SPW786408:SQC786408 SZS786408:SZY786408 TJO786408:TJU786408 TTK786408:TTQ786408 UDG786408:UDM786408 UNC786408:UNI786408 UWY786408:UXE786408 VGU786408:VHA786408 VQQ786408:VQW786408 WAM786408:WAS786408 WKI786408:WKO786408 WUE786408:WUK786408 L851946:R851946 HS851944:HY851944 RO851944:RU851944 ABK851944:ABQ851944 ALG851944:ALM851944 AVC851944:AVI851944 BEY851944:BFE851944 BOU851944:BPA851944 BYQ851944:BYW851944 CIM851944:CIS851944 CSI851944:CSO851944 DCE851944:DCK851944 DMA851944:DMG851944 DVW851944:DWC851944 EFS851944:EFY851944 EPO851944:EPU851944 EZK851944:EZQ851944 FJG851944:FJM851944 FTC851944:FTI851944 GCY851944:GDE851944 GMU851944:GNA851944 GWQ851944:GWW851944 HGM851944:HGS851944 HQI851944:HQO851944 IAE851944:IAK851944 IKA851944:IKG851944 ITW851944:IUC851944 JDS851944:JDY851944 JNO851944:JNU851944 JXK851944:JXQ851944 KHG851944:KHM851944 KRC851944:KRI851944 LAY851944:LBE851944 LKU851944:LLA851944 LUQ851944:LUW851944 MEM851944:MES851944 MOI851944:MOO851944 MYE851944:MYK851944 NIA851944:NIG851944 NRW851944:NSC851944 OBS851944:OBY851944 OLO851944:OLU851944 OVK851944:OVQ851944 PFG851944:PFM851944 PPC851944:PPI851944 PYY851944:PZE851944 QIU851944:QJA851944 QSQ851944:QSW851944 RCM851944:RCS851944 RMI851944:RMO851944 RWE851944:RWK851944 SGA851944:SGG851944 SPW851944:SQC851944 SZS851944:SZY851944 TJO851944:TJU851944 TTK851944:TTQ851944 UDG851944:UDM851944 UNC851944:UNI851944 UWY851944:UXE851944 VGU851944:VHA851944 VQQ851944:VQW851944 WAM851944:WAS851944 WKI851944:WKO851944 WUE851944:WUK851944 L917482:R917482 HS917480:HY917480 RO917480:RU917480 ABK917480:ABQ917480 ALG917480:ALM917480 AVC917480:AVI917480 BEY917480:BFE917480 BOU917480:BPA917480 BYQ917480:BYW917480 CIM917480:CIS917480 CSI917480:CSO917480 DCE917480:DCK917480 DMA917480:DMG917480 DVW917480:DWC917480 EFS917480:EFY917480 EPO917480:EPU917480 EZK917480:EZQ917480 FJG917480:FJM917480 FTC917480:FTI917480 GCY917480:GDE917480 GMU917480:GNA917480 GWQ917480:GWW917480 HGM917480:HGS917480 HQI917480:HQO917480 IAE917480:IAK917480 IKA917480:IKG917480 ITW917480:IUC917480 JDS917480:JDY917480 JNO917480:JNU917480 JXK917480:JXQ917480 KHG917480:KHM917480 KRC917480:KRI917480 LAY917480:LBE917480 LKU917480:LLA917480 LUQ917480:LUW917480 MEM917480:MES917480 MOI917480:MOO917480 MYE917480:MYK917480 NIA917480:NIG917480 NRW917480:NSC917480 OBS917480:OBY917480 OLO917480:OLU917480 OVK917480:OVQ917480 PFG917480:PFM917480 PPC917480:PPI917480 PYY917480:PZE917480 QIU917480:QJA917480 QSQ917480:QSW917480 RCM917480:RCS917480 RMI917480:RMO917480 RWE917480:RWK917480 SGA917480:SGG917480 SPW917480:SQC917480 SZS917480:SZY917480 TJO917480:TJU917480 TTK917480:TTQ917480 UDG917480:UDM917480 UNC917480:UNI917480 UWY917480:UXE917480 VGU917480:VHA917480 VQQ917480:VQW917480 WAM917480:WAS917480 WKI917480:WKO917480 WUE917480:WUK917480 L983018:R983018 HS983016:HY983016 RO983016:RU983016 ABK983016:ABQ983016 ALG983016:ALM983016 AVC983016:AVI983016 BEY983016:BFE983016 BOU983016:BPA983016 BYQ983016:BYW983016 CIM983016:CIS983016 CSI983016:CSO983016 DCE983016:DCK983016 DMA983016:DMG983016 DVW983016:DWC983016 EFS983016:EFY983016 EPO983016:EPU983016 EZK983016:EZQ983016 FJG983016:FJM983016 FTC983016:FTI983016 GCY983016:GDE983016 GMU983016:GNA983016 GWQ983016:GWW983016 HGM983016:HGS983016 HQI983016:HQO983016 IAE983016:IAK983016 IKA983016:IKG983016 ITW983016:IUC983016 JDS983016:JDY983016 JNO983016:JNU983016 JXK983016:JXQ983016 KHG983016:KHM983016 KRC983016:KRI983016 LAY983016:LBE983016 LKU983016:LLA983016 LUQ983016:LUW983016 MEM983016:MES983016 MOI983016:MOO983016 MYE983016:MYK983016 NIA983016:NIG983016 NRW983016:NSC983016 OBS983016:OBY983016 OLO983016:OLU983016 OVK983016:OVQ983016 PFG983016:PFM983016 PPC983016:PPI983016 PYY983016:PZE983016 QIU983016:QJA983016 QSQ983016:QSW983016 RCM983016:RCS983016 RMI983016:RMO983016 RWE983016:RWK983016 SGA983016:SGG983016 SPW983016:SQC983016 SZS983016:SZY983016 TJO983016:TJU983016 TTK983016:TTQ983016 UDG983016:UDM983016 UNC983016:UNI983016 UWY983016:UXE983016 VGU983016:VHA983016 VQQ983016:VQW983016 WAM983016:WAS983016 WKI983016:WKO983016 WUE983016:WUK983016 IV65571:IY65573 SR65571:SU65573 ACN65571:ACQ65573 AMJ65571:AMM65573 AWF65571:AWI65573 BGB65571:BGE65573 BPX65571:BQA65573 BZT65571:BZW65573 CJP65571:CJS65573 CTL65571:CTO65573 DDH65571:DDK65573 DND65571:DNG65573 DWZ65571:DXC65573 EGV65571:EGY65573 EQR65571:EQU65573 FAN65571:FAQ65573 FKJ65571:FKM65573 FUF65571:FUI65573 GEB65571:GEE65573 GNX65571:GOA65573 GXT65571:GXW65573 HHP65571:HHS65573 HRL65571:HRO65573 IBH65571:IBK65573 ILD65571:ILG65573 IUZ65571:IVC65573 JEV65571:JEY65573 JOR65571:JOU65573 JYN65571:JYQ65573 KIJ65571:KIM65573 KSF65571:KSI65573 LCB65571:LCE65573 LLX65571:LMA65573 LVT65571:LVW65573 MFP65571:MFS65573 MPL65571:MPO65573 MZH65571:MZK65573 NJD65571:NJG65573 NSZ65571:NTC65573 OCV65571:OCY65573 OMR65571:OMU65573 OWN65571:OWQ65573 PGJ65571:PGM65573 PQF65571:PQI65573 QAB65571:QAE65573 QJX65571:QKA65573 QTT65571:QTW65573 RDP65571:RDS65573 RNL65571:RNO65573 RXH65571:RXK65573 SHD65571:SHG65573 SQZ65571:SRC65573 TAV65571:TAY65573 TKR65571:TKU65573 TUN65571:TUQ65573 UEJ65571:UEM65573 UOF65571:UOI65573 UYB65571:UYE65573 VHX65571:VIA65573 VRT65571:VRW65573 WBP65571:WBS65573 WLL65571:WLO65573 WVH65571:WVK65573 IV131107:IY131109 SR131107:SU131109 ACN131107:ACQ131109 AMJ131107:AMM131109 AWF131107:AWI131109 BGB131107:BGE131109 BPX131107:BQA131109 BZT131107:BZW131109 CJP131107:CJS131109 CTL131107:CTO131109 DDH131107:DDK131109 DND131107:DNG131109 DWZ131107:DXC131109 EGV131107:EGY131109 EQR131107:EQU131109 FAN131107:FAQ131109 FKJ131107:FKM131109 FUF131107:FUI131109 GEB131107:GEE131109 GNX131107:GOA131109 GXT131107:GXW131109 HHP131107:HHS131109 HRL131107:HRO131109 IBH131107:IBK131109 ILD131107:ILG131109 IUZ131107:IVC131109 JEV131107:JEY131109 JOR131107:JOU131109 JYN131107:JYQ131109 KIJ131107:KIM131109 KSF131107:KSI131109 LCB131107:LCE131109 LLX131107:LMA131109 LVT131107:LVW131109 MFP131107:MFS131109 MPL131107:MPO131109 MZH131107:MZK131109 NJD131107:NJG131109 NSZ131107:NTC131109 OCV131107:OCY131109 OMR131107:OMU131109 OWN131107:OWQ131109 PGJ131107:PGM131109 PQF131107:PQI131109 QAB131107:QAE131109 QJX131107:QKA131109 QTT131107:QTW131109 RDP131107:RDS131109 RNL131107:RNO131109 RXH131107:RXK131109 SHD131107:SHG131109 SQZ131107:SRC131109 TAV131107:TAY131109 TKR131107:TKU131109 TUN131107:TUQ131109 UEJ131107:UEM131109 UOF131107:UOI131109 UYB131107:UYE131109 VHX131107:VIA131109 VRT131107:VRW131109 WBP131107:WBS131109 WLL131107:WLO131109 WVH131107:WVK131109 IV196643:IY196645 SR196643:SU196645 ACN196643:ACQ196645 AMJ196643:AMM196645 AWF196643:AWI196645 BGB196643:BGE196645 BPX196643:BQA196645 BZT196643:BZW196645 CJP196643:CJS196645 CTL196643:CTO196645 DDH196643:DDK196645 DND196643:DNG196645 DWZ196643:DXC196645 EGV196643:EGY196645 EQR196643:EQU196645 FAN196643:FAQ196645 FKJ196643:FKM196645 FUF196643:FUI196645 GEB196643:GEE196645 GNX196643:GOA196645 GXT196643:GXW196645 HHP196643:HHS196645 HRL196643:HRO196645 IBH196643:IBK196645 ILD196643:ILG196645 IUZ196643:IVC196645 JEV196643:JEY196645 JOR196643:JOU196645 JYN196643:JYQ196645 KIJ196643:KIM196645 KSF196643:KSI196645 LCB196643:LCE196645 LLX196643:LMA196645 LVT196643:LVW196645 MFP196643:MFS196645 MPL196643:MPO196645 MZH196643:MZK196645 NJD196643:NJG196645 NSZ196643:NTC196645 OCV196643:OCY196645 OMR196643:OMU196645 OWN196643:OWQ196645 PGJ196643:PGM196645 PQF196643:PQI196645 QAB196643:QAE196645 QJX196643:QKA196645 QTT196643:QTW196645 RDP196643:RDS196645 RNL196643:RNO196645 RXH196643:RXK196645 SHD196643:SHG196645 SQZ196643:SRC196645 TAV196643:TAY196645 TKR196643:TKU196645 TUN196643:TUQ196645 UEJ196643:UEM196645 UOF196643:UOI196645 UYB196643:UYE196645 VHX196643:VIA196645 VRT196643:VRW196645 WBP196643:WBS196645 WLL196643:WLO196645 WVH196643:WVK196645 IV262179:IY262181 SR262179:SU262181 ACN262179:ACQ262181 AMJ262179:AMM262181 AWF262179:AWI262181 BGB262179:BGE262181 BPX262179:BQA262181 BZT262179:BZW262181 CJP262179:CJS262181 CTL262179:CTO262181 DDH262179:DDK262181 DND262179:DNG262181 DWZ262179:DXC262181 EGV262179:EGY262181 EQR262179:EQU262181 FAN262179:FAQ262181 FKJ262179:FKM262181 FUF262179:FUI262181 GEB262179:GEE262181 GNX262179:GOA262181 GXT262179:GXW262181 HHP262179:HHS262181 HRL262179:HRO262181 IBH262179:IBK262181 ILD262179:ILG262181 IUZ262179:IVC262181 JEV262179:JEY262181 JOR262179:JOU262181 JYN262179:JYQ262181 KIJ262179:KIM262181 KSF262179:KSI262181 LCB262179:LCE262181 LLX262179:LMA262181 LVT262179:LVW262181 MFP262179:MFS262181 MPL262179:MPO262181 MZH262179:MZK262181 NJD262179:NJG262181 NSZ262179:NTC262181 OCV262179:OCY262181 OMR262179:OMU262181 OWN262179:OWQ262181 PGJ262179:PGM262181 PQF262179:PQI262181 QAB262179:QAE262181 QJX262179:QKA262181 QTT262179:QTW262181 RDP262179:RDS262181 RNL262179:RNO262181 RXH262179:RXK262181 SHD262179:SHG262181 SQZ262179:SRC262181 TAV262179:TAY262181 TKR262179:TKU262181 TUN262179:TUQ262181 UEJ262179:UEM262181 UOF262179:UOI262181 UYB262179:UYE262181 VHX262179:VIA262181 VRT262179:VRW262181 WBP262179:WBS262181 WLL262179:WLO262181 WVH262179:WVK262181 IV327715:IY327717 SR327715:SU327717 ACN327715:ACQ327717 AMJ327715:AMM327717 AWF327715:AWI327717 BGB327715:BGE327717 BPX327715:BQA327717 BZT327715:BZW327717 CJP327715:CJS327717 CTL327715:CTO327717 DDH327715:DDK327717 DND327715:DNG327717 DWZ327715:DXC327717 EGV327715:EGY327717 EQR327715:EQU327717 FAN327715:FAQ327717 FKJ327715:FKM327717 FUF327715:FUI327717 GEB327715:GEE327717 GNX327715:GOA327717 GXT327715:GXW327717 HHP327715:HHS327717 HRL327715:HRO327717 IBH327715:IBK327717 ILD327715:ILG327717 IUZ327715:IVC327717 JEV327715:JEY327717 JOR327715:JOU327717 JYN327715:JYQ327717 KIJ327715:KIM327717 KSF327715:KSI327717 LCB327715:LCE327717 LLX327715:LMA327717 LVT327715:LVW327717 MFP327715:MFS327717 MPL327715:MPO327717 MZH327715:MZK327717 NJD327715:NJG327717 NSZ327715:NTC327717 OCV327715:OCY327717 OMR327715:OMU327717 OWN327715:OWQ327717 PGJ327715:PGM327717 PQF327715:PQI327717 QAB327715:QAE327717 QJX327715:QKA327717 QTT327715:QTW327717 RDP327715:RDS327717 RNL327715:RNO327717 RXH327715:RXK327717 SHD327715:SHG327717 SQZ327715:SRC327717 TAV327715:TAY327717 TKR327715:TKU327717 TUN327715:TUQ327717 UEJ327715:UEM327717 UOF327715:UOI327717 UYB327715:UYE327717 VHX327715:VIA327717 VRT327715:VRW327717 WBP327715:WBS327717 WLL327715:WLO327717 WVH327715:WVK327717 IV393251:IY393253 SR393251:SU393253 ACN393251:ACQ393253 AMJ393251:AMM393253 AWF393251:AWI393253 BGB393251:BGE393253 BPX393251:BQA393253 BZT393251:BZW393253 CJP393251:CJS393253 CTL393251:CTO393253 DDH393251:DDK393253 DND393251:DNG393253 DWZ393251:DXC393253 EGV393251:EGY393253 EQR393251:EQU393253 FAN393251:FAQ393253 FKJ393251:FKM393253 FUF393251:FUI393253 GEB393251:GEE393253 GNX393251:GOA393253 GXT393251:GXW393253 HHP393251:HHS393253 HRL393251:HRO393253 IBH393251:IBK393253 ILD393251:ILG393253 IUZ393251:IVC393253 JEV393251:JEY393253 JOR393251:JOU393253 JYN393251:JYQ393253 KIJ393251:KIM393253 KSF393251:KSI393253 LCB393251:LCE393253 LLX393251:LMA393253 LVT393251:LVW393253 MFP393251:MFS393253 MPL393251:MPO393253 MZH393251:MZK393253 NJD393251:NJG393253 NSZ393251:NTC393253 OCV393251:OCY393253 OMR393251:OMU393253 OWN393251:OWQ393253 PGJ393251:PGM393253 PQF393251:PQI393253 QAB393251:QAE393253 QJX393251:QKA393253 QTT393251:QTW393253 RDP393251:RDS393253 RNL393251:RNO393253 RXH393251:RXK393253 SHD393251:SHG393253 SQZ393251:SRC393253 TAV393251:TAY393253 TKR393251:TKU393253 TUN393251:TUQ393253 UEJ393251:UEM393253 UOF393251:UOI393253 UYB393251:UYE393253 VHX393251:VIA393253 VRT393251:VRW393253 WBP393251:WBS393253 WLL393251:WLO393253 WVH393251:WVK393253 IV458787:IY458789 SR458787:SU458789 ACN458787:ACQ458789 AMJ458787:AMM458789 AWF458787:AWI458789 BGB458787:BGE458789 BPX458787:BQA458789 BZT458787:BZW458789 CJP458787:CJS458789 CTL458787:CTO458789 DDH458787:DDK458789 DND458787:DNG458789 DWZ458787:DXC458789 EGV458787:EGY458789 EQR458787:EQU458789 FAN458787:FAQ458789 FKJ458787:FKM458789 FUF458787:FUI458789 GEB458787:GEE458789 GNX458787:GOA458789 GXT458787:GXW458789 HHP458787:HHS458789 HRL458787:HRO458789 IBH458787:IBK458789 ILD458787:ILG458789 IUZ458787:IVC458789 JEV458787:JEY458789 JOR458787:JOU458789 JYN458787:JYQ458789 KIJ458787:KIM458789 KSF458787:KSI458789 LCB458787:LCE458789 LLX458787:LMA458789 LVT458787:LVW458789 MFP458787:MFS458789 MPL458787:MPO458789 MZH458787:MZK458789 NJD458787:NJG458789 NSZ458787:NTC458789 OCV458787:OCY458789 OMR458787:OMU458789 OWN458787:OWQ458789 PGJ458787:PGM458789 PQF458787:PQI458789 QAB458787:QAE458789 QJX458787:QKA458789 QTT458787:QTW458789 RDP458787:RDS458789 RNL458787:RNO458789 RXH458787:RXK458789 SHD458787:SHG458789 SQZ458787:SRC458789 TAV458787:TAY458789 TKR458787:TKU458789 TUN458787:TUQ458789 UEJ458787:UEM458789 UOF458787:UOI458789 UYB458787:UYE458789 VHX458787:VIA458789 VRT458787:VRW458789 WBP458787:WBS458789 WLL458787:WLO458789 WVH458787:WVK458789 IV524323:IY524325 SR524323:SU524325 ACN524323:ACQ524325 AMJ524323:AMM524325 AWF524323:AWI524325 BGB524323:BGE524325 BPX524323:BQA524325 BZT524323:BZW524325 CJP524323:CJS524325 CTL524323:CTO524325 DDH524323:DDK524325 DND524323:DNG524325 DWZ524323:DXC524325 EGV524323:EGY524325 EQR524323:EQU524325 FAN524323:FAQ524325 FKJ524323:FKM524325 FUF524323:FUI524325 GEB524323:GEE524325 GNX524323:GOA524325 GXT524323:GXW524325 HHP524323:HHS524325 HRL524323:HRO524325 IBH524323:IBK524325 ILD524323:ILG524325 IUZ524323:IVC524325 JEV524323:JEY524325 JOR524323:JOU524325 JYN524323:JYQ524325 KIJ524323:KIM524325 KSF524323:KSI524325 LCB524323:LCE524325 LLX524323:LMA524325 LVT524323:LVW524325 MFP524323:MFS524325 MPL524323:MPO524325 MZH524323:MZK524325 NJD524323:NJG524325 NSZ524323:NTC524325 OCV524323:OCY524325 OMR524323:OMU524325 OWN524323:OWQ524325 PGJ524323:PGM524325 PQF524323:PQI524325 QAB524323:QAE524325 QJX524323:QKA524325 QTT524323:QTW524325 RDP524323:RDS524325 RNL524323:RNO524325 RXH524323:RXK524325 SHD524323:SHG524325 SQZ524323:SRC524325 TAV524323:TAY524325 TKR524323:TKU524325 TUN524323:TUQ524325 UEJ524323:UEM524325 UOF524323:UOI524325 UYB524323:UYE524325 VHX524323:VIA524325 VRT524323:VRW524325 WBP524323:WBS524325 WLL524323:WLO524325 WVH524323:WVK524325 IV589859:IY589861 SR589859:SU589861 ACN589859:ACQ589861 AMJ589859:AMM589861 AWF589859:AWI589861 BGB589859:BGE589861 BPX589859:BQA589861 BZT589859:BZW589861 CJP589859:CJS589861 CTL589859:CTO589861 DDH589859:DDK589861 DND589859:DNG589861 DWZ589859:DXC589861 EGV589859:EGY589861 EQR589859:EQU589861 FAN589859:FAQ589861 FKJ589859:FKM589861 FUF589859:FUI589861 GEB589859:GEE589861 GNX589859:GOA589861 GXT589859:GXW589861 HHP589859:HHS589861 HRL589859:HRO589861 IBH589859:IBK589861 ILD589859:ILG589861 IUZ589859:IVC589861 JEV589859:JEY589861 JOR589859:JOU589861 JYN589859:JYQ589861 KIJ589859:KIM589861 KSF589859:KSI589861 LCB589859:LCE589861 LLX589859:LMA589861 LVT589859:LVW589861 MFP589859:MFS589861 MPL589859:MPO589861 MZH589859:MZK589861 NJD589859:NJG589861 NSZ589859:NTC589861 OCV589859:OCY589861 OMR589859:OMU589861 OWN589859:OWQ589861 PGJ589859:PGM589861 PQF589859:PQI589861 QAB589859:QAE589861 QJX589859:QKA589861 QTT589859:QTW589861 RDP589859:RDS589861 RNL589859:RNO589861 RXH589859:RXK589861 SHD589859:SHG589861 SQZ589859:SRC589861 TAV589859:TAY589861 TKR589859:TKU589861 TUN589859:TUQ589861 UEJ589859:UEM589861 UOF589859:UOI589861 UYB589859:UYE589861 VHX589859:VIA589861 VRT589859:VRW589861 WBP589859:WBS589861 WLL589859:WLO589861 WVH589859:WVK589861 IV655395:IY655397 SR655395:SU655397 ACN655395:ACQ655397 AMJ655395:AMM655397 AWF655395:AWI655397 BGB655395:BGE655397 BPX655395:BQA655397 BZT655395:BZW655397 CJP655395:CJS655397 CTL655395:CTO655397 DDH655395:DDK655397 DND655395:DNG655397 DWZ655395:DXC655397 EGV655395:EGY655397 EQR655395:EQU655397 FAN655395:FAQ655397 FKJ655395:FKM655397 FUF655395:FUI655397 GEB655395:GEE655397 GNX655395:GOA655397 GXT655395:GXW655397 HHP655395:HHS655397 HRL655395:HRO655397 IBH655395:IBK655397 ILD655395:ILG655397 IUZ655395:IVC655397 JEV655395:JEY655397 JOR655395:JOU655397 JYN655395:JYQ655397 KIJ655395:KIM655397 KSF655395:KSI655397 LCB655395:LCE655397 LLX655395:LMA655397 LVT655395:LVW655397 MFP655395:MFS655397 MPL655395:MPO655397 MZH655395:MZK655397 NJD655395:NJG655397 NSZ655395:NTC655397 OCV655395:OCY655397 OMR655395:OMU655397 OWN655395:OWQ655397 PGJ655395:PGM655397 PQF655395:PQI655397 QAB655395:QAE655397 QJX655395:QKA655397 QTT655395:QTW655397 RDP655395:RDS655397 RNL655395:RNO655397 RXH655395:RXK655397 SHD655395:SHG655397 SQZ655395:SRC655397 TAV655395:TAY655397 TKR655395:TKU655397 TUN655395:TUQ655397 UEJ655395:UEM655397 UOF655395:UOI655397 UYB655395:UYE655397 VHX655395:VIA655397 VRT655395:VRW655397 WBP655395:WBS655397 WLL655395:WLO655397 WVH655395:WVK655397 IV720931:IY720933 SR720931:SU720933 ACN720931:ACQ720933 AMJ720931:AMM720933 AWF720931:AWI720933 BGB720931:BGE720933 BPX720931:BQA720933 BZT720931:BZW720933 CJP720931:CJS720933 CTL720931:CTO720933 DDH720931:DDK720933 DND720931:DNG720933 DWZ720931:DXC720933 EGV720931:EGY720933 EQR720931:EQU720933 FAN720931:FAQ720933 FKJ720931:FKM720933 FUF720931:FUI720933 GEB720931:GEE720933 GNX720931:GOA720933 GXT720931:GXW720933 HHP720931:HHS720933 HRL720931:HRO720933 IBH720931:IBK720933 ILD720931:ILG720933 IUZ720931:IVC720933 JEV720931:JEY720933 JOR720931:JOU720933 JYN720931:JYQ720933 KIJ720931:KIM720933 KSF720931:KSI720933 LCB720931:LCE720933 LLX720931:LMA720933 LVT720931:LVW720933 MFP720931:MFS720933 MPL720931:MPO720933 MZH720931:MZK720933 NJD720931:NJG720933 NSZ720931:NTC720933 OCV720931:OCY720933 OMR720931:OMU720933 OWN720931:OWQ720933 PGJ720931:PGM720933 PQF720931:PQI720933 QAB720931:QAE720933 QJX720931:QKA720933 QTT720931:QTW720933 RDP720931:RDS720933 RNL720931:RNO720933 RXH720931:RXK720933 SHD720931:SHG720933 SQZ720931:SRC720933 TAV720931:TAY720933 TKR720931:TKU720933 TUN720931:TUQ720933 UEJ720931:UEM720933 UOF720931:UOI720933 UYB720931:UYE720933 VHX720931:VIA720933 VRT720931:VRW720933 WBP720931:WBS720933 WLL720931:WLO720933 WVH720931:WVK720933 IV786467:IY786469 SR786467:SU786469 ACN786467:ACQ786469 AMJ786467:AMM786469 AWF786467:AWI786469 BGB786467:BGE786469 BPX786467:BQA786469 BZT786467:BZW786469 CJP786467:CJS786469 CTL786467:CTO786469 DDH786467:DDK786469 DND786467:DNG786469 DWZ786467:DXC786469 EGV786467:EGY786469 EQR786467:EQU786469 FAN786467:FAQ786469 FKJ786467:FKM786469 FUF786467:FUI786469 GEB786467:GEE786469 GNX786467:GOA786469 GXT786467:GXW786469 HHP786467:HHS786469 HRL786467:HRO786469 IBH786467:IBK786469 ILD786467:ILG786469 IUZ786467:IVC786469 JEV786467:JEY786469 JOR786467:JOU786469 JYN786467:JYQ786469 KIJ786467:KIM786469 KSF786467:KSI786469 LCB786467:LCE786469 LLX786467:LMA786469 LVT786467:LVW786469 MFP786467:MFS786469 MPL786467:MPO786469 MZH786467:MZK786469 NJD786467:NJG786469 NSZ786467:NTC786469 OCV786467:OCY786469 OMR786467:OMU786469 OWN786467:OWQ786469 PGJ786467:PGM786469 PQF786467:PQI786469 QAB786467:QAE786469 QJX786467:QKA786469 QTT786467:QTW786469 RDP786467:RDS786469 RNL786467:RNO786469 RXH786467:RXK786469 SHD786467:SHG786469 SQZ786467:SRC786469 TAV786467:TAY786469 TKR786467:TKU786469 TUN786467:TUQ786469 UEJ786467:UEM786469 UOF786467:UOI786469 UYB786467:UYE786469 VHX786467:VIA786469 VRT786467:VRW786469 WBP786467:WBS786469 WLL786467:WLO786469 WVH786467:WVK786469 IV852003:IY852005 SR852003:SU852005 ACN852003:ACQ852005 AMJ852003:AMM852005 AWF852003:AWI852005 BGB852003:BGE852005 BPX852003:BQA852005 BZT852003:BZW852005 CJP852003:CJS852005 CTL852003:CTO852005 DDH852003:DDK852005 DND852003:DNG852005 DWZ852003:DXC852005 EGV852003:EGY852005 EQR852003:EQU852005 FAN852003:FAQ852005 FKJ852003:FKM852005 FUF852003:FUI852005 GEB852003:GEE852005 GNX852003:GOA852005 GXT852003:GXW852005 HHP852003:HHS852005 HRL852003:HRO852005 IBH852003:IBK852005 ILD852003:ILG852005 IUZ852003:IVC852005 JEV852003:JEY852005 JOR852003:JOU852005 JYN852003:JYQ852005 KIJ852003:KIM852005 KSF852003:KSI852005 LCB852003:LCE852005 LLX852003:LMA852005 LVT852003:LVW852005 MFP852003:MFS852005 MPL852003:MPO852005 MZH852003:MZK852005 NJD852003:NJG852005 NSZ852003:NTC852005 OCV852003:OCY852005 OMR852003:OMU852005 OWN852003:OWQ852005 PGJ852003:PGM852005 PQF852003:PQI852005 QAB852003:QAE852005 QJX852003:QKA852005 QTT852003:QTW852005 RDP852003:RDS852005 RNL852003:RNO852005 RXH852003:RXK852005 SHD852003:SHG852005 SQZ852003:SRC852005 TAV852003:TAY852005 TKR852003:TKU852005 TUN852003:TUQ852005 UEJ852003:UEM852005 UOF852003:UOI852005 UYB852003:UYE852005 VHX852003:VIA852005 VRT852003:VRW852005 WBP852003:WBS852005 WLL852003:WLO852005 WVH852003:WVK852005 IV917539:IY917541 SR917539:SU917541 ACN917539:ACQ917541 AMJ917539:AMM917541 AWF917539:AWI917541 BGB917539:BGE917541 BPX917539:BQA917541 BZT917539:BZW917541 CJP917539:CJS917541 CTL917539:CTO917541 DDH917539:DDK917541 DND917539:DNG917541 DWZ917539:DXC917541 EGV917539:EGY917541 EQR917539:EQU917541 FAN917539:FAQ917541 FKJ917539:FKM917541 FUF917539:FUI917541 GEB917539:GEE917541 GNX917539:GOA917541 GXT917539:GXW917541 HHP917539:HHS917541 HRL917539:HRO917541 IBH917539:IBK917541 ILD917539:ILG917541 IUZ917539:IVC917541 JEV917539:JEY917541 JOR917539:JOU917541 JYN917539:JYQ917541 KIJ917539:KIM917541 KSF917539:KSI917541 LCB917539:LCE917541 LLX917539:LMA917541 LVT917539:LVW917541 MFP917539:MFS917541 MPL917539:MPO917541 MZH917539:MZK917541 NJD917539:NJG917541 NSZ917539:NTC917541 OCV917539:OCY917541 OMR917539:OMU917541 OWN917539:OWQ917541 PGJ917539:PGM917541 PQF917539:PQI917541 QAB917539:QAE917541 QJX917539:QKA917541 QTT917539:QTW917541 RDP917539:RDS917541 RNL917539:RNO917541 RXH917539:RXK917541 SHD917539:SHG917541 SQZ917539:SRC917541 TAV917539:TAY917541 TKR917539:TKU917541 TUN917539:TUQ917541 UEJ917539:UEM917541 UOF917539:UOI917541 UYB917539:UYE917541 VHX917539:VIA917541 VRT917539:VRW917541 WBP917539:WBS917541 WLL917539:WLO917541 WVH917539:WVK917541 IV983075:IY983077 SR983075:SU983077 ACN983075:ACQ983077 AMJ983075:AMM983077 AWF983075:AWI983077 BGB983075:BGE983077 BPX983075:BQA983077 BZT983075:BZW983077 CJP983075:CJS983077 CTL983075:CTO983077 DDH983075:DDK983077 DND983075:DNG983077 DWZ983075:DXC983077 EGV983075:EGY983077 EQR983075:EQU983077 FAN983075:FAQ983077 FKJ983075:FKM983077 FUF983075:FUI983077 GEB983075:GEE983077 GNX983075:GOA983077 GXT983075:GXW983077 HHP983075:HHS983077 HRL983075:HRO983077 IBH983075:IBK983077 ILD983075:ILG983077 IUZ983075:IVC983077 JEV983075:JEY983077 JOR983075:JOU983077 JYN983075:JYQ983077 KIJ983075:KIM983077 KSF983075:KSI983077 LCB983075:LCE983077 LLX983075:LMA983077 LVT983075:LVW983077 MFP983075:MFS983077 MPL983075:MPO983077 MZH983075:MZK983077 NJD983075:NJG983077 NSZ983075:NTC983077 OCV983075:OCY983077 OMR983075:OMU983077 OWN983075:OWQ983077 PGJ983075:PGM983077 PQF983075:PQI983077 QAB983075:QAE983077 QJX983075:QKA983077 QTT983075:QTW983077 RDP983075:RDS983077 RNL983075:RNO983077 RXH983075:RXK983077 SHD983075:SHG983077 SQZ983075:SRC983077 TAV983075:TAY983077 TKR983075:TKU983077 TUN983075:TUQ983077 UEJ983075:UEM983077 UOF983075:UOI983077 UYB983075:UYE983077 VHX983075:VIA983077 VRT983075:VRW983077 WBP983075:WBS983077 WLL983075:WLO983077 WVH983075:WVK983077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HS24:HY25 WUE24:WUK25 WKI24:WKO25 WAM24:WAS25 VQQ24:VQW25 VGU24:VHA25 UWY24:UXE25 UNC24:UNI25 UDG24:UDM25 TTK24:TTQ25 TJO24:TJU25 SZS24:SZY25 SPW24:SQC25 SGA24:SGG25 RWE24:RWK25 RMI24:RMO25 RCM24:RCS25 QSQ24:QSW25 QIU24:QJA25 PYY24:PZE25 PPC24:PPI25 PFG24:PFM25 OVK24:OVQ25 OLO24:OLU25 OBS24:OBY25 NRW24:NSC25 NIA24:NIG25 MYE24:MYK25 MOI24:MOO25 MEM24:MES25 LUQ24:LUW25 LKU24:LLA25 LAY24:LBE25 KRC24:KRI25 KHG24:KHM25 JXK24:JXQ25 JNO24:JNU25 JDS24:JDY25 ITW24:IUC25 IKA24:IKG25 IAE24:IAK25 HQI24:HQO25 HGM24:HGS25 GWQ24:GWW25 GMU24:GNA25 GCY24:GDE25 FTC24:FTI25 FJG24:FJM25 EZK24:EZQ25 EPO24:EPU25 EFS24:EFY25 DVW24:DWC25 DMA24:DMG25 DCE24:DCK25 CSI24:CSO25 CIM24:CIS25 BYQ24:BYW25 BOU24:BPA25 BEY24:BFE25 AVC24:AVI25 ALG24:ALM25 ABK24:ABQ25 RO24:RU25 WAM50:WAS50 VQQ50:VQW50 VGU50:VHA50 UWY50:UXE50 UNC50:UNI50 UDG50:UDM50 TTK50:TTQ50 TJO50:TJU50 SZS50:SZY50 SPW50:SQC50 SGA50:SGG50 RWE50:RWK50 RMI50:RMO50 RCM50:RCS50 QSQ50:QSW50 QIU50:QJA50 PYY50:PZE50 PPC50:PPI50 PFG50:PFM50 OVK50:OVQ50 OLO50:OLU50 OBS50:OBY50 NRW50:NSC50 NIA50:NIG50 MYE50:MYK50 MOI50:MOO50 MEM50:MES50 LUQ50:LUW50 LKU50:LLA50 LAY50:LBE50 KRC50:KRI50 KHG50:KHM50 JXK50:JXQ50 JNO50:JNU50 JDS50:JDY50 ITW50:IUC50 IKA50:IKG50 IAE50:IAK50 HQI50:HQO50 HGM50:HGS50 GWQ50:GWW50 GMU50:GNA50 GCY50:GDE50 FTC50:FTI50 FJG50:FJM50 EZK50:EZQ50 EPO50:EPU50 EFS50:EFY50 DVW50:DWC50 DMA50:DMG50 DCE50:DCK50 CSI50:CSO50 CIM50:CIS50 BYQ50:BYW50 BOU50:BPA50 BEY50:BFE50 AVC50:AVI50 ALG50:ALM50 ABK50:ABQ50 RO50:RU50 HS50:HY50 WUE50:WUK50 WKI50:WKO50 HS43:HY43 WUE43:WUK43 WKI43:WKO43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KI47:WKO47 WUE47:WUK47 HS47:HY47 RO47:RU47 ABK47:ABQ47 ALG47:ALM47 AVC47:AVI47 BEY47:BFE47 BOU47:BPA47 BYQ47:BYW47 CIM47:CIS47 CSI47:CSO47 DCE47:DCK47 DMA47:DMG47 DVW47:DWC47 EFS47:EFY47 EPO47:EPU47 EZK47:EZQ47 FJG47:FJM47 FTC47:FTI47 GCY47:GDE47 GMU47:GNA47 GWQ47:GWW47 HGM47:HGS47 HQI47:HQO47 IAE47:IAK47 IKA47:IKG47 ITW47:IUC47 JDS47:JDY47 JNO47:JNU47 JXK47:JXQ47 KHG47:KHM47 KRC47:KRI47 LAY47:LBE47 LKU47:LLA47 LUQ47:LUW47 MEM47:MES47 MOI47:MOO47 MYE47:MYK47 NIA47:NIG47 NRW47:NSC47 OBS47:OBY47 OLO47:OLU47 OVK47:OVQ47 PFG47:PFM47 PPC47:PPI47 PYY47:PZE47 QIU47:QJA47 QSQ47:QSW47 RCM47:RCS47 RMI47:RMO47 RWE47:RWK47 SGA47:SGG47 SPW47:SQC47 SZS47:SZY47 TJO47:TJU47 TTK47:TTQ47 UDG47:UDM47 UNC47:UNI47 UWY47:UXE47 VGU47:VHA47 VQQ47:VQW47 WAM47:WAS47 HS28:HY28 HS37:HY37 WUE37:WUK37 WKI37:WKO37 WAM37:WAS37 VQQ37:VQW37 VGU37:VHA37 UWY37:UXE37 UNC37:UNI37 UDG37:UDM37 TTK37:TTQ37 TJO37:TJU37 SZS37:SZY37 SPW37:SQC37 SGA37:SGG37 RWE37:RWK37 RMI37:RMO37 RCM37:RCS37 QSQ37:QSW37 QIU37:QJA37 PYY37:PZE37 PPC37:PPI37 PFG37:PFM37 OVK37:OVQ37 OLO37:OLU37 OBS37:OBY37 NRW37:NSC37 NIA37:NIG37 MYE37:MYK37 MOI37:MOO37 MEM37:MES37 LUQ37:LUW37 LKU37:LLA37 LAY37:LBE37 KRC37:KRI37 KHG37:KHM37 JXK37:JXQ37 JNO37:JNU37 JDS37:JDY37 ITW37:IUC37 IKA37:IKG37 IAE37:IAK37 HQI37:HQO37 HGM37:HGS37 GWQ37:GWW37 GMU37:GNA37 GCY37:GDE37 FTC37:FTI37 FJG37:FJM37 EZK37:EZQ37 EPO37:EPU37 EFS37:EFY37 DVW37:DWC37 DMA37:DMG37 DCE37:DCK37 CSI37:CSO37 CIM37:CIS37 BYQ37:BYW37 BOU37:BPA37 BEY37:BFE37 AVC37:AVI37 ALG37:ALM37 ABK37:ABQ37 RO37:RU37 HS33:HY33 RO33:RU33 ABK33:ABQ33 ALG33:ALM33 AVC33:AVI33 BEY33:BFE33 BOU33:BPA33 BYQ33:BYW33 CIM33:CIS33 CSI33:CSO33 DCE33:DCK33 DMA33:DMG33 DVW33:DWC33 EFS33:EFY33 EPO33:EPU33 EZK33:EZQ33 FJG33:FJM33 FTC33:FTI33 GCY33:GDE33 GMU33:GNA33 GWQ33:GWW33 HGM33:HGS33 HQI33:HQO33 IAE33:IAK33 IKA33:IKG33 ITW33:IUC33 JDS33:JDY33 JNO33:JNU33 JXK33:JXQ33 KHG33:KHM33 KRC33:KRI33 LAY33:LBE33 LKU33:LLA33 LUQ33:LUW33 MEM33:MES33 MOI33:MOO33 MYE33:MYK33 NIA33:NIG33 NRW33:NSC33 OBS33:OBY33 OLO33:OLU33 OVK33:OVQ33 PFG33:PFM33 PPC33:PPI33 PYY33:PZE33 QIU33:QJA33 QSQ33:QSW33 RCM33:RCS33 RMI33:RMO33 RWE33:RWK33 SGA33:SGG33 SPW33:SQC33 SZS33:SZY33 TJO33:TJU33 TTK33:TTQ33 UDG33:UDM33 UNC33:UNI33 UWY33:UXE33 VGU33:VHA33 VQQ33:VQW33 WAM33:WAS33 WKI33:WKO33 WUE41:WUK41 HS41:HY41 RO41:RU41 ABK41:ABQ41 ALG41:ALM41 AVC41:AVI41 BEY41:BFE41 BOU41:BPA41 BYQ41:BYW41 CIM41:CIS41 CSI41:CSO41 DCE41:DCK41 DMA41:DMG41 DVW41:DWC41 EFS41:EFY41 EPO41:EPU41 EZK41:EZQ41 FJG41:FJM41 FTC41:FTI41 GCY41:GDE41 GMU41:GNA41 GWQ41:GWW41 HGM41:HGS41 HQI41:HQO41 IAE41:IAK41 IKA41:IKG41 ITW41:IUC41 JDS41:JDY41 JNO41:JNU41 JXK41:JXQ41 KHG41:KHM41 KRC41:KRI41 LAY41:LBE41 LKU41:LLA41 LUQ41:LUW41 MEM41:MES41 MOI41:MOO41 MYE41:MYK41 NIA41:NIG41 NRW41:NSC41 OBS41:OBY41 OLO41:OLU41 OVK41:OVQ41 PFG41:PFM41 PPC41:PPI41 PYY41:PZE41 QIU41:QJA41 QSQ41:QSW41 RCM41:RCS41 RMI41:RMO41 RWE41:RWK41 SGA41:SGG41 SPW41:SQC41 SZS41:SZY41 TJO41:TJU41 TTK41:TTQ41 UDG41:UDM41 UNC41:UNI41 UWY41:UXE41 VGU41:VHA41 VQQ41:VQW41 WAM41:WAS41 WUE33:WUK33 WKI41:WKO41" xr:uid="{723954C9-8DA8-490F-BDE6-76840B3D6555}">
      <formula1>L24-ROUNDDOWN(L24,0)=0</formula1>
    </dataValidation>
    <dataValidation type="list" allowBlank="1" showInputMessage="1" showErrorMessage="1" sqref="J46" xr:uid="{02A63CBD-44AC-44A0-A615-77584D810147}">
      <formula1>"0,120000"</formula1>
    </dataValidation>
    <dataValidation type="list" allowBlank="1" showInputMessage="1" showErrorMessage="1" sqref="J18" xr:uid="{607A539B-5BE3-47B3-809D-230BE3E1554A}">
      <formula1>"専用,ハイブリッド"</formula1>
    </dataValidation>
  </dataValidations>
  <printOptions horizontalCentered="1"/>
  <pageMargins left="0.51181102362204722" right="0.11811023622047245" top="0.35433070866141736" bottom="0.35433070866141736" header="0.31496062992125984" footer="0.11811023622047245"/>
  <pageSetup paperSize="9" scale="77" orientation="portrait" r:id="rId1"/>
  <headerFooter scaleWithDoc="0">
    <oddFooter>&amp;R&amp;K00-042R5高層ZEH-M_ver.2</oddFooter>
  </headerFooter>
  <rowBreaks count="1" manualBreakCount="1">
    <brk id="50" min="1" max="25" man="1"/>
  </rowBreaks>
  <ignoredErrors>
    <ignoredError sqref="J20" unlockedFormula="1"/>
  </ignoredErrors>
  <extLst>
    <ext xmlns:x14="http://schemas.microsoft.com/office/spreadsheetml/2009/9/main" uri="{CCE6A557-97BC-4b89-ADB6-D9C93CAAB3DF}">
      <x14:dataValidations xmlns:xm="http://schemas.microsoft.com/office/excel/2006/main" count="2">
        <x14:dataValidation imeMode="disabled" allowBlank="1" showInputMessage="1" showErrorMessage="1" xr:uid="{CD0A4913-8401-406B-A31D-75125ED26310}">
          <xm:sqref>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IQ65581:IQ65582 SM65581:SM65582 ACI65581:ACI65582 AME65581:AME65582 AWA65581:AWA65582 BFW65581:BFW65582 BPS65581:BPS65582 BZO65581:BZO65582 CJK65581:CJK65582 CTG65581:CTG65582 DDC65581:DDC65582 DMY65581:DMY65582 DWU65581:DWU65582 EGQ65581:EGQ65582 EQM65581:EQM65582 FAI65581:FAI65582 FKE65581:FKE65582 FUA65581:FUA65582 GDW65581:GDW65582 GNS65581:GNS65582 GXO65581:GXO65582 HHK65581:HHK65582 HRG65581:HRG65582 IBC65581:IBC65582 IKY65581:IKY65582 IUU65581:IUU65582 JEQ65581:JEQ65582 JOM65581:JOM65582 JYI65581:JYI65582 KIE65581:KIE65582 KSA65581:KSA65582 LBW65581:LBW65582 LLS65581:LLS65582 LVO65581:LVO65582 MFK65581:MFK65582 MPG65581:MPG65582 MZC65581:MZC65582 NIY65581:NIY65582 NSU65581:NSU65582 OCQ65581:OCQ65582 OMM65581:OMM65582 OWI65581:OWI65582 PGE65581:PGE65582 PQA65581:PQA65582 PZW65581:PZW65582 QJS65581:QJS65582 QTO65581:QTO65582 RDK65581:RDK65582 RNG65581:RNG65582 RXC65581:RXC65582 SGY65581:SGY65582 SQU65581:SQU65582 TAQ65581:TAQ65582 TKM65581:TKM65582 TUI65581:TUI65582 UEE65581:UEE65582 UOA65581:UOA65582 UXW65581:UXW65582 VHS65581:VHS65582 VRO65581:VRO65582 WBK65581:WBK65582 WLG65581:WLG65582 WVC65581:WVC65582 IQ131117:IQ131118 SM131117:SM131118 ACI131117:ACI131118 AME131117:AME131118 AWA131117:AWA131118 BFW131117:BFW131118 BPS131117:BPS131118 BZO131117:BZO131118 CJK131117:CJK131118 CTG131117:CTG131118 DDC131117:DDC131118 DMY131117:DMY131118 DWU131117:DWU131118 EGQ131117:EGQ131118 EQM131117:EQM131118 FAI131117:FAI131118 FKE131117:FKE131118 FUA131117:FUA131118 GDW131117:GDW131118 GNS131117:GNS131118 GXO131117:GXO131118 HHK131117:HHK131118 HRG131117:HRG131118 IBC131117:IBC131118 IKY131117:IKY131118 IUU131117:IUU131118 JEQ131117:JEQ131118 JOM131117:JOM131118 JYI131117:JYI131118 KIE131117:KIE131118 KSA131117:KSA131118 LBW131117:LBW131118 LLS131117:LLS131118 LVO131117:LVO131118 MFK131117:MFK131118 MPG131117:MPG131118 MZC131117:MZC131118 NIY131117:NIY131118 NSU131117:NSU131118 OCQ131117:OCQ131118 OMM131117:OMM131118 OWI131117:OWI131118 PGE131117:PGE131118 PQA131117:PQA131118 PZW131117:PZW131118 QJS131117:QJS131118 QTO131117:QTO131118 RDK131117:RDK131118 RNG131117:RNG131118 RXC131117:RXC131118 SGY131117:SGY131118 SQU131117:SQU131118 TAQ131117:TAQ131118 TKM131117:TKM131118 TUI131117:TUI131118 UEE131117:UEE131118 UOA131117:UOA131118 UXW131117:UXW131118 VHS131117:VHS131118 VRO131117:VRO131118 WBK131117:WBK131118 WLG131117:WLG131118 WVC131117:WVC131118 IQ196653:IQ196654 SM196653:SM196654 ACI196653:ACI196654 AME196653:AME196654 AWA196653:AWA196654 BFW196653:BFW196654 BPS196653:BPS196654 BZO196653:BZO196654 CJK196653:CJK196654 CTG196653:CTG196654 DDC196653:DDC196654 DMY196653:DMY196654 DWU196653:DWU196654 EGQ196653:EGQ196654 EQM196653:EQM196654 FAI196653:FAI196654 FKE196653:FKE196654 FUA196653:FUA196654 GDW196653:GDW196654 GNS196653:GNS196654 GXO196653:GXO196654 HHK196653:HHK196654 HRG196653:HRG196654 IBC196653:IBC196654 IKY196653:IKY196654 IUU196653:IUU196654 JEQ196653:JEQ196654 JOM196653:JOM196654 JYI196653:JYI196654 KIE196653:KIE196654 KSA196653:KSA196654 LBW196653:LBW196654 LLS196653:LLS196654 LVO196653:LVO196654 MFK196653:MFK196654 MPG196653:MPG196654 MZC196653:MZC196654 NIY196653:NIY196654 NSU196653:NSU196654 OCQ196653:OCQ196654 OMM196653:OMM196654 OWI196653:OWI196654 PGE196653:PGE196654 PQA196653:PQA196654 PZW196653:PZW196654 QJS196653:QJS196654 QTO196653:QTO196654 RDK196653:RDK196654 RNG196653:RNG196654 RXC196653:RXC196654 SGY196653:SGY196654 SQU196653:SQU196654 TAQ196653:TAQ196654 TKM196653:TKM196654 TUI196653:TUI196654 UEE196653:UEE196654 UOA196653:UOA196654 UXW196653:UXW196654 VHS196653:VHS196654 VRO196653:VRO196654 WBK196653:WBK196654 WLG196653:WLG196654 WVC196653:WVC196654 IQ262189:IQ262190 SM262189:SM262190 ACI262189:ACI262190 AME262189:AME262190 AWA262189:AWA262190 BFW262189:BFW262190 BPS262189:BPS262190 BZO262189:BZO262190 CJK262189:CJK262190 CTG262189:CTG262190 DDC262189:DDC262190 DMY262189:DMY262190 DWU262189:DWU262190 EGQ262189:EGQ262190 EQM262189:EQM262190 FAI262189:FAI262190 FKE262189:FKE262190 FUA262189:FUA262190 GDW262189:GDW262190 GNS262189:GNS262190 GXO262189:GXO262190 HHK262189:HHK262190 HRG262189:HRG262190 IBC262189:IBC262190 IKY262189:IKY262190 IUU262189:IUU262190 JEQ262189:JEQ262190 JOM262189:JOM262190 JYI262189:JYI262190 KIE262189:KIE262190 KSA262189:KSA262190 LBW262189:LBW262190 LLS262189:LLS262190 LVO262189:LVO262190 MFK262189:MFK262190 MPG262189:MPG262190 MZC262189:MZC262190 NIY262189:NIY262190 NSU262189:NSU262190 OCQ262189:OCQ262190 OMM262189:OMM262190 OWI262189:OWI262190 PGE262189:PGE262190 PQA262189:PQA262190 PZW262189:PZW262190 QJS262189:QJS262190 QTO262189:QTO262190 RDK262189:RDK262190 RNG262189:RNG262190 RXC262189:RXC262190 SGY262189:SGY262190 SQU262189:SQU262190 TAQ262189:TAQ262190 TKM262189:TKM262190 TUI262189:TUI262190 UEE262189:UEE262190 UOA262189:UOA262190 UXW262189:UXW262190 VHS262189:VHS262190 VRO262189:VRO262190 WBK262189:WBK262190 WLG262189:WLG262190 WVC262189:WVC262190 IQ327725:IQ327726 SM327725:SM327726 ACI327725:ACI327726 AME327725:AME327726 AWA327725:AWA327726 BFW327725:BFW327726 BPS327725:BPS327726 BZO327725:BZO327726 CJK327725:CJK327726 CTG327725:CTG327726 DDC327725:DDC327726 DMY327725:DMY327726 DWU327725:DWU327726 EGQ327725:EGQ327726 EQM327725:EQM327726 FAI327725:FAI327726 FKE327725:FKE327726 FUA327725:FUA327726 GDW327725:GDW327726 GNS327725:GNS327726 GXO327725:GXO327726 HHK327725:HHK327726 HRG327725:HRG327726 IBC327725:IBC327726 IKY327725:IKY327726 IUU327725:IUU327726 JEQ327725:JEQ327726 JOM327725:JOM327726 JYI327725:JYI327726 KIE327725:KIE327726 KSA327725:KSA327726 LBW327725:LBW327726 LLS327725:LLS327726 LVO327725:LVO327726 MFK327725:MFK327726 MPG327725:MPG327726 MZC327725:MZC327726 NIY327725:NIY327726 NSU327725:NSU327726 OCQ327725:OCQ327726 OMM327725:OMM327726 OWI327725:OWI327726 PGE327725:PGE327726 PQA327725:PQA327726 PZW327725:PZW327726 QJS327725:QJS327726 QTO327725:QTO327726 RDK327725:RDK327726 RNG327725:RNG327726 RXC327725:RXC327726 SGY327725:SGY327726 SQU327725:SQU327726 TAQ327725:TAQ327726 TKM327725:TKM327726 TUI327725:TUI327726 UEE327725:UEE327726 UOA327725:UOA327726 UXW327725:UXW327726 VHS327725:VHS327726 VRO327725:VRO327726 WBK327725:WBK327726 WLG327725:WLG327726 WVC327725:WVC327726 IQ393261:IQ393262 SM393261:SM393262 ACI393261:ACI393262 AME393261:AME393262 AWA393261:AWA393262 BFW393261:BFW393262 BPS393261:BPS393262 BZO393261:BZO393262 CJK393261:CJK393262 CTG393261:CTG393262 DDC393261:DDC393262 DMY393261:DMY393262 DWU393261:DWU393262 EGQ393261:EGQ393262 EQM393261:EQM393262 FAI393261:FAI393262 FKE393261:FKE393262 FUA393261:FUA393262 GDW393261:GDW393262 GNS393261:GNS393262 GXO393261:GXO393262 HHK393261:HHK393262 HRG393261:HRG393262 IBC393261:IBC393262 IKY393261:IKY393262 IUU393261:IUU393262 JEQ393261:JEQ393262 JOM393261:JOM393262 JYI393261:JYI393262 KIE393261:KIE393262 KSA393261:KSA393262 LBW393261:LBW393262 LLS393261:LLS393262 LVO393261:LVO393262 MFK393261:MFK393262 MPG393261:MPG393262 MZC393261:MZC393262 NIY393261:NIY393262 NSU393261:NSU393262 OCQ393261:OCQ393262 OMM393261:OMM393262 OWI393261:OWI393262 PGE393261:PGE393262 PQA393261:PQA393262 PZW393261:PZW393262 QJS393261:QJS393262 QTO393261:QTO393262 RDK393261:RDK393262 RNG393261:RNG393262 RXC393261:RXC393262 SGY393261:SGY393262 SQU393261:SQU393262 TAQ393261:TAQ393262 TKM393261:TKM393262 TUI393261:TUI393262 UEE393261:UEE393262 UOA393261:UOA393262 UXW393261:UXW393262 VHS393261:VHS393262 VRO393261:VRO393262 WBK393261:WBK393262 WLG393261:WLG393262 WVC393261:WVC393262 IQ458797:IQ458798 SM458797:SM458798 ACI458797:ACI458798 AME458797:AME458798 AWA458797:AWA458798 BFW458797:BFW458798 BPS458797:BPS458798 BZO458797:BZO458798 CJK458797:CJK458798 CTG458797:CTG458798 DDC458797:DDC458798 DMY458797:DMY458798 DWU458797:DWU458798 EGQ458797:EGQ458798 EQM458797:EQM458798 FAI458797:FAI458798 FKE458797:FKE458798 FUA458797:FUA458798 GDW458797:GDW458798 GNS458797:GNS458798 GXO458797:GXO458798 HHK458797:HHK458798 HRG458797:HRG458798 IBC458797:IBC458798 IKY458797:IKY458798 IUU458797:IUU458798 JEQ458797:JEQ458798 JOM458797:JOM458798 JYI458797:JYI458798 KIE458797:KIE458798 KSA458797:KSA458798 LBW458797:LBW458798 LLS458797:LLS458798 LVO458797:LVO458798 MFK458797:MFK458798 MPG458797:MPG458798 MZC458797:MZC458798 NIY458797:NIY458798 NSU458797:NSU458798 OCQ458797:OCQ458798 OMM458797:OMM458798 OWI458797:OWI458798 PGE458797:PGE458798 PQA458797:PQA458798 PZW458797:PZW458798 QJS458797:QJS458798 QTO458797:QTO458798 RDK458797:RDK458798 RNG458797:RNG458798 RXC458797:RXC458798 SGY458797:SGY458798 SQU458797:SQU458798 TAQ458797:TAQ458798 TKM458797:TKM458798 TUI458797:TUI458798 UEE458797:UEE458798 UOA458797:UOA458798 UXW458797:UXW458798 VHS458797:VHS458798 VRO458797:VRO458798 WBK458797:WBK458798 WLG458797:WLG458798 WVC458797:WVC458798 IQ524333:IQ524334 SM524333:SM524334 ACI524333:ACI524334 AME524333:AME524334 AWA524333:AWA524334 BFW524333:BFW524334 BPS524333:BPS524334 BZO524333:BZO524334 CJK524333:CJK524334 CTG524333:CTG524334 DDC524333:DDC524334 DMY524333:DMY524334 DWU524333:DWU524334 EGQ524333:EGQ524334 EQM524333:EQM524334 FAI524333:FAI524334 FKE524333:FKE524334 FUA524333:FUA524334 GDW524333:GDW524334 GNS524333:GNS524334 GXO524333:GXO524334 HHK524333:HHK524334 HRG524333:HRG524334 IBC524333:IBC524334 IKY524333:IKY524334 IUU524333:IUU524334 JEQ524333:JEQ524334 JOM524333:JOM524334 JYI524333:JYI524334 KIE524333:KIE524334 KSA524333:KSA524334 LBW524333:LBW524334 LLS524333:LLS524334 LVO524333:LVO524334 MFK524333:MFK524334 MPG524333:MPG524334 MZC524333:MZC524334 NIY524333:NIY524334 NSU524333:NSU524334 OCQ524333:OCQ524334 OMM524333:OMM524334 OWI524333:OWI524334 PGE524333:PGE524334 PQA524333:PQA524334 PZW524333:PZW524334 QJS524333:QJS524334 QTO524333:QTO524334 RDK524333:RDK524334 RNG524333:RNG524334 RXC524333:RXC524334 SGY524333:SGY524334 SQU524333:SQU524334 TAQ524333:TAQ524334 TKM524333:TKM524334 TUI524333:TUI524334 UEE524333:UEE524334 UOA524333:UOA524334 UXW524333:UXW524334 VHS524333:VHS524334 VRO524333:VRO524334 WBK524333:WBK524334 WLG524333:WLG524334 WVC524333:WVC524334 IQ589869:IQ589870 SM589869:SM589870 ACI589869:ACI589870 AME589869:AME589870 AWA589869:AWA589870 BFW589869:BFW589870 BPS589869:BPS589870 BZO589869:BZO589870 CJK589869:CJK589870 CTG589869:CTG589870 DDC589869:DDC589870 DMY589869:DMY589870 DWU589869:DWU589870 EGQ589869:EGQ589870 EQM589869:EQM589870 FAI589869:FAI589870 FKE589869:FKE589870 FUA589869:FUA589870 GDW589869:GDW589870 GNS589869:GNS589870 GXO589869:GXO589870 HHK589869:HHK589870 HRG589869:HRG589870 IBC589869:IBC589870 IKY589869:IKY589870 IUU589869:IUU589870 JEQ589869:JEQ589870 JOM589869:JOM589870 JYI589869:JYI589870 KIE589869:KIE589870 KSA589869:KSA589870 LBW589869:LBW589870 LLS589869:LLS589870 LVO589869:LVO589870 MFK589869:MFK589870 MPG589869:MPG589870 MZC589869:MZC589870 NIY589869:NIY589870 NSU589869:NSU589870 OCQ589869:OCQ589870 OMM589869:OMM589870 OWI589869:OWI589870 PGE589869:PGE589870 PQA589869:PQA589870 PZW589869:PZW589870 QJS589869:QJS589870 QTO589869:QTO589870 RDK589869:RDK589870 RNG589869:RNG589870 RXC589869:RXC589870 SGY589869:SGY589870 SQU589869:SQU589870 TAQ589869:TAQ589870 TKM589869:TKM589870 TUI589869:TUI589870 UEE589869:UEE589870 UOA589869:UOA589870 UXW589869:UXW589870 VHS589869:VHS589870 VRO589869:VRO589870 WBK589869:WBK589870 WLG589869:WLG589870 WVC589869:WVC589870 IQ655405:IQ655406 SM655405:SM655406 ACI655405:ACI655406 AME655405:AME655406 AWA655405:AWA655406 BFW655405:BFW655406 BPS655405:BPS655406 BZO655405:BZO655406 CJK655405:CJK655406 CTG655405:CTG655406 DDC655405:DDC655406 DMY655405:DMY655406 DWU655405:DWU655406 EGQ655405:EGQ655406 EQM655405:EQM655406 FAI655405:FAI655406 FKE655405:FKE655406 FUA655405:FUA655406 GDW655405:GDW655406 GNS655405:GNS655406 GXO655405:GXO655406 HHK655405:HHK655406 HRG655405:HRG655406 IBC655405:IBC655406 IKY655405:IKY655406 IUU655405:IUU655406 JEQ655405:JEQ655406 JOM655405:JOM655406 JYI655405:JYI655406 KIE655405:KIE655406 KSA655405:KSA655406 LBW655405:LBW655406 LLS655405:LLS655406 LVO655405:LVO655406 MFK655405:MFK655406 MPG655405:MPG655406 MZC655405:MZC655406 NIY655405:NIY655406 NSU655405:NSU655406 OCQ655405:OCQ655406 OMM655405:OMM655406 OWI655405:OWI655406 PGE655405:PGE655406 PQA655405:PQA655406 PZW655405:PZW655406 QJS655405:QJS655406 QTO655405:QTO655406 RDK655405:RDK655406 RNG655405:RNG655406 RXC655405:RXC655406 SGY655405:SGY655406 SQU655405:SQU655406 TAQ655405:TAQ655406 TKM655405:TKM655406 TUI655405:TUI655406 UEE655405:UEE655406 UOA655405:UOA655406 UXW655405:UXW655406 VHS655405:VHS655406 VRO655405:VRO655406 WBK655405:WBK655406 WLG655405:WLG655406 WVC655405:WVC655406 IQ720941:IQ720942 SM720941:SM720942 ACI720941:ACI720942 AME720941:AME720942 AWA720941:AWA720942 BFW720941:BFW720942 BPS720941:BPS720942 BZO720941:BZO720942 CJK720941:CJK720942 CTG720941:CTG720942 DDC720941:DDC720942 DMY720941:DMY720942 DWU720941:DWU720942 EGQ720941:EGQ720942 EQM720941:EQM720942 FAI720941:FAI720942 FKE720941:FKE720942 FUA720941:FUA720942 GDW720941:GDW720942 GNS720941:GNS720942 GXO720941:GXO720942 HHK720941:HHK720942 HRG720941:HRG720942 IBC720941:IBC720942 IKY720941:IKY720942 IUU720941:IUU720942 JEQ720941:JEQ720942 JOM720941:JOM720942 JYI720941:JYI720942 KIE720941:KIE720942 KSA720941:KSA720942 LBW720941:LBW720942 LLS720941:LLS720942 LVO720941:LVO720942 MFK720941:MFK720942 MPG720941:MPG720942 MZC720941:MZC720942 NIY720941:NIY720942 NSU720941:NSU720942 OCQ720941:OCQ720942 OMM720941:OMM720942 OWI720941:OWI720942 PGE720941:PGE720942 PQA720941:PQA720942 PZW720941:PZW720942 QJS720941:QJS720942 QTO720941:QTO720942 RDK720941:RDK720942 RNG720941:RNG720942 RXC720941:RXC720942 SGY720941:SGY720942 SQU720941:SQU720942 TAQ720941:TAQ720942 TKM720941:TKM720942 TUI720941:TUI720942 UEE720941:UEE720942 UOA720941:UOA720942 UXW720941:UXW720942 VHS720941:VHS720942 VRO720941:VRO720942 WBK720941:WBK720942 WLG720941:WLG720942 WVC720941:WVC720942 IQ786477:IQ786478 SM786477:SM786478 ACI786477:ACI786478 AME786477:AME786478 AWA786477:AWA786478 BFW786477:BFW786478 BPS786477:BPS786478 BZO786477:BZO786478 CJK786477:CJK786478 CTG786477:CTG786478 DDC786477:DDC786478 DMY786477:DMY786478 DWU786477:DWU786478 EGQ786477:EGQ786478 EQM786477:EQM786478 FAI786477:FAI786478 FKE786477:FKE786478 FUA786477:FUA786478 GDW786477:GDW786478 GNS786477:GNS786478 GXO786477:GXO786478 HHK786477:HHK786478 HRG786477:HRG786478 IBC786477:IBC786478 IKY786477:IKY786478 IUU786477:IUU786478 JEQ786477:JEQ786478 JOM786477:JOM786478 JYI786477:JYI786478 KIE786477:KIE786478 KSA786477:KSA786478 LBW786477:LBW786478 LLS786477:LLS786478 LVO786477:LVO786478 MFK786477:MFK786478 MPG786477:MPG786478 MZC786477:MZC786478 NIY786477:NIY786478 NSU786477:NSU786478 OCQ786477:OCQ786478 OMM786477:OMM786478 OWI786477:OWI786478 PGE786477:PGE786478 PQA786477:PQA786478 PZW786477:PZW786478 QJS786477:QJS786478 QTO786477:QTO786478 RDK786477:RDK786478 RNG786477:RNG786478 RXC786477:RXC786478 SGY786477:SGY786478 SQU786477:SQU786478 TAQ786477:TAQ786478 TKM786477:TKM786478 TUI786477:TUI786478 UEE786477:UEE786478 UOA786477:UOA786478 UXW786477:UXW786478 VHS786477:VHS786478 VRO786477:VRO786478 WBK786477:WBK786478 WLG786477:WLG786478 WVC786477:WVC786478 IQ852013:IQ852014 SM852013:SM852014 ACI852013:ACI852014 AME852013:AME852014 AWA852013:AWA852014 BFW852013:BFW852014 BPS852013:BPS852014 BZO852013:BZO852014 CJK852013:CJK852014 CTG852013:CTG852014 DDC852013:DDC852014 DMY852013:DMY852014 DWU852013:DWU852014 EGQ852013:EGQ852014 EQM852013:EQM852014 FAI852013:FAI852014 FKE852013:FKE852014 FUA852013:FUA852014 GDW852013:GDW852014 GNS852013:GNS852014 GXO852013:GXO852014 HHK852013:HHK852014 HRG852013:HRG852014 IBC852013:IBC852014 IKY852013:IKY852014 IUU852013:IUU852014 JEQ852013:JEQ852014 JOM852013:JOM852014 JYI852013:JYI852014 KIE852013:KIE852014 KSA852013:KSA852014 LBW852013:LBW852014 LLS852013:LLS852014 LVO852013:LVO852014 MFK852013:MFK852014 MPG852013:MPG852014 MZC852013:MZC852014 NIY852013:NIY852014 NSU852013:NSU852014 OCQ852013:OCQ852014 OMM852013:OMM852014 OWI852013:OWI852014 PGE852013:PGE852014 PQA852013:PQA852014 PZW852013:PZW852014 QJS852013:QJS852014 QTO852013:QTO852014 RDK852013:RDK852014 RNG852013:RNG852014 RXC852013:RXC852014 SGY852013:SGY852014 SQU852013:SQU852014 TAQ852013:TAQ852014 TKM852013:TKM852014 TUI852013:TUI852014 UEE852013:UEE852014 UOA852013:UOA852014 UXW852013:UXW852014 VHS852013:VHS852014 VRO852013:VRO852014 WBK852013:WBK852014 WLG852013:WLG852014 WVC852013:WVC852014 IQ917549:IQ917550 SM917549:SM917550 ACI917549:ACI917550 AME917549:AME917550 AWA917549:AWA917550 BFW917549:BFW917550 BPS917549:BPS917550 BZO917549:BZO917550 CJK917549:CJK917550 CTG917549:CTG917550 DDC917549:DDC917550 DMY917549:DMY917550 DWU917549:DWU917550 EGQ917549:EGQ917550 EQM917549:EQM917550 FAI917549:FAI917550 FKE917549:FKE917550 FUA917549:FUA917550 GDW917549:GDW917550 GNS917549:GNS917550 GXO917549:GXO917550 HHK917549:HHK917550 HRG917549:HRG917550 IBC917549:IBC917550 IKY917549:IKY917550 IUU917549:IUU917550 JEQ917549:JEQ917550 JOM917549:JOM917550 JYI917549:JYI917550 KIE917549:KIE917550 KSA917549:KSA917550 LBW917549:LBW917550 LLS917549:LLS917550 LVO917549:LVO917550 MFK917549:MFK917550 MPG917549:MPG917550 MZC917549:MZC917550 NIY917549:NIY917550 NSU917549:NSU917550 OCQ917549:OCQ917550 OMM917549:OMM917550 OWI917549:OWI917550 PGE917549:PGE917550 PQA917549:PQA917550 PZW917549:PZW917550 QJS917549:QJS917550 QTO917549:QTO917550 RDK917549:RDK917550 RNG917549:RNG917550 RXC917549:RXC917550 SGY917549:SGY917550 SQU917549:SQU917550 TAQ917549:TAQ917550 TKM917549:TKM917550 TUI917549:TUI917550 UEE917549:UEE917550 UOA917549:UOA917550 UXW917549:UXW917550 VHS917549:VHS917550 VRO917549:VRO917550 WBK917549:WBK917550 WLG917549:WLG917550 WVC917549:WVC917550 IQ983085:IQ983086 SM983085:SM983086 ACI983085:ACI983086 AME983085:AME983086 AWA983085:AWA983086 BFW983085:BFW983086 BPS983085:BPS983086 BZO983085:BZO983086 CJK983085:CJK983086 CTG983085:CTG983086 DDC983085:DDC983086 DMY983085:DMY983086 DWU983085:DWU983086 EGQ983085:EGQ983086 EQM983085:EQM983086 FAI983085:FAI983086 FKE983085:FKE983086 FUA983085:FUA983086 GDW983085:GDW983086 GNS983085:GNS983086 GXO983085:GXO983086 HHK983085:HHK983086 HRG983085:HRG983086 IBC983085:IBC983086 IKY983085:IKY983086 IUU983085:IUU983086 JEQ983085:JEQ983086 JOM983085:JOM983086 JYI983085:JYI983086 KIE983085:KIE983086 KSA983085:KSA983086 LBW983085:LBW983086 LLS983085:LLS983086 LVO983085:LVO983086 MFK983085:MFK983086 MPG983085:MPG983086 MZC983085:MZC983086 NIY983085:NIY983086 NSU983085:NSU983086 OCQ983085:OCQ983086 OMM983085:OMM983086 OWI983085:OWI983086 PGE983085:PGE983086 PQA983085:PQA983086 PZW983085:PZW983086 QJS983085:QJS983086 QTO983085:QTO983086 RDK983085:RDK983086 RNG983085:RNG983086 RXC983085:RXC983086 SGY983085:SGY983086 SQU983085:SQU983086 TAQ983085:TAQ983086 TKM983085:TKM983086 TUI983085:TUI983086 UEE983085:UEE983086 UOA983085:UOA983086 UXW983085:UXW983086 VHS983085:VHS983086 VRO983085:VRO983086 WBK983085:WBK983086 WLG983085:WLG983086 WVC983085:WVC983086 IL65563 SH65563 ACD65563 ALZ65563 AVV65563 BFR65563 BPN65563 BZJ65563 CJF65563 CTB65563 DCX65563 DMT65563 DWP65563 EGL65563 EQH65563 FAD65563 FJZ65563 FTV65563 GDR65563 GNN65563 GXJ65563 HHF65563 HRB65563 IAX65563 IKT65563 IUP65563 JEL65563 JOH65563 JYD65563 KHZ65563 KRV65563 LBR65563 LLN65563 LVJ65563 MFF65563 MPB65563 MYX65563 NIT65563 NSP65563 OCL65563 OMH65563 OWD65563 PFZ65563 PPV65563 PZR65563 QJN65563 QTJ65563 RDF65563 RNB65563 RWX65563 SGT65563 SQP65563 TAL65563 TKH65563 TUD65563 UDZ65563 UNV65563 UXR65563 VHN65563 VRJ65563 WBF65563 WLB65563 WUX65563 IL131099 SH131099 ACD131099 ALZ131099 AVV131099 BFR131099 BPN131099 BZJ131099 CJF131099 CTB131099 DCX131099 DMT131099 DWP131099 EGL131099 EQH131099 FAD131099 FJZ131099 FTV131099 GDR131099 GNN131099 GXJ131099 HHF131099 HRB131099 IAX131099 IKT131099 IUP131099 JEL131099 JOH131099 JYD131099 KHZ131099 KRV131099 LBR131099 LLN131099 LVJ131099 MFF131099 MPB131099 MYX131099 NIT131099 NSP131099 OCL131099 OMH131099 OWD131099 PFZ131099 PPV131099 PZR131099 QJN131099 QTJ131099 RDF131099 RNB131099 RWX131099 SGT131099 SQP131099 TAL131099 TKH131099 TUD131099 UDZ131099 UNV131099 UXR131099 VHN131099 VRJ131099 WBF131099 WLB131099 WUX131099 IL196635 SH196635 ACD196635 ALZ196635 AVV196635 BFR196635 BPN196635 BZJ196635 CJF196635 CTB196635 DCX196635 DMT196635 DWP196635 EGL196635 EQH196635 FAD196635 FJZ196635 FTV196635 GDR196635 GNN196635 GXJ196635 HHF196635 HRB196635 IAX196635 IKT196635 IUP196635 JEL196635 JOH196635 JYD196635 KHZ196635 KRV196635 LBR196635 LLN196635 LVJ196635 MFF196635 MPB196635 MYX196635 NIT196635 NSP196635 OCL196635 OMH196635 OWD196635 PFZ196635 PPV196635 PZR196635 QJN196635 QTJ196635 RDF196635 RNB196635 RWX196635 SGT196635 SQP196635 TAL196635 TKH196635 TUD196635 UDZ196635 UNV196635 UXR196635 VHN196635 VRJ196635 WBF196635 WLB196635 WUX196635 IL262171 SH262171 ACD262171 ALZ262171 AVV262171 BFR262171 BPN262171 BZJ262171 CJF262171 CTB262171 DCX262171 DMT262171 DWP262171 EGL262171 EQH262171 FAD262171 FJZ262171 FTV262171 GDR262171 GNN262171 GXJ262171 HHF262171 HRB262171 IAX262171 IKT262171 IUP262171 JEL262171 JOH262171 JYD262171 KHZ262171 KRV262171 LBR262171 LLN262171 LVJ262171 MFF262171 MPB262171 MYX262171 NIT262171 NSP262171 OCL262171 OMH262171 OWD262171 PFZ262171 PPV262171 PZR262171 QJN262171 QTJ262171 RDF262171 RNB262171 RWX262171 SGT262171 SQP262171 TAL262171 TKH262171 TUD262171 UDZ262171 UNV262171 UXR262171 VHN262171 VRJ262171 WBF262171 WLB262171 WUX262171 IL327707 SH327707 ACD327707 ALZ327707 AVV327707 BFR327707 BPN327707 BZJ327707 CJF327707 CTB327707 DCX327707 DMT327707 DWP327707 EGL327707 EQH327707 FAD327707 FJZ327707 FTV327707 GDR327707 GNN327707 GXJ327707 HHF327707 HRB327707 IAX327707 IKT327707 IUP327707 JEL327707 JOH327707 JYD327707 KHZ327707 KRV327707 LBR327707 LLN327707 LVJ327707 MFF327707 MPB327707 MYX327707 NIT327707 NSP327707 OCL327707 OMH327707 OWD327707 PFZ327707 PPV327707 PZR327707 QJN327707 QTJ327707 RDF327707 RNB327707 RWX327707 SGT327707 SQP327707 TAL327707 TKH327707 TUD327707 UDZ327707 UNV327707 UXR327707 VHN327707 VRJ327707 WBF327707 WLB327707 WUX327707 IL393243 SH393243 ACD393243 ALZ393243 AVV393243 BFR393243 BPN393243 BZJ393243 CJF393243 CTB393243 DCX393243 DMT393243 DWP393243 EGL393243 EQH393243 FAD393243 FJZ393243 FTV393243 GDR393243 GNN393243 GXJ393243 HHF393243 HRB393243 IAX393243 IKT393243 IUP393243 JEL393243 JOH393243 JYD393243 KHZ393243 KRV393243 LBR393243 LLN393243 LVJ393243 MFF393243 MPB393243 MYX393243 NIT393243 NSP393243 OCL393243 OMH393243 OWD393243 PFZ393243 PPV393243 PZR393243 QJN393243 QTJ393243 RDF393243 RNB393243 RWX393243 SGT393243 SQP393243 TAL393243 TKH393243 TUD393243 UDZ393243 UNV393243 UXR393243 VHN393243 VRJ393243 WBF393243 WLB393243 WUX393243 IL458779 SH458779 ACD458779 ALZ458779 AVV458779 BFR458779 BPN458779 BZJ458779 CJF458779 CTB458779 DCX458779 DMT458779 DWP458779 EGL458779 EQH458779 FAD458779 FJZ458779 FTV458779 GDR458779 GNN458779 GXJ458779 HHF458779 HRB458779 IAX458779 IKT458779 IUP458779 JEL458779 JOH458779 JYD458779 KHZ458779 KRV458779 LBR458779 LLN458779 LVJ458779 MFF458779 MPB458779 MYX458779 NIT458779 NSP458779 OCL458779 OMH458779 OWD458779 PFZ458779 PPV458779 PZR458779 QJN458779 QTJ458779 RDF458779 RNB458779 RWX458779 SGT458779 SQP458779 TAL458779 TKH458779 TUD458779 UDZ458779 UNV458779 UXR458779 VHN458779 VRJ458779 WBF458779 WLB458779 WUX458779 IL524315 SH524315 ACD524315 ALZ524315 AVV524315 BFR524315 BPN524315 BZJ524315 CJF524315 CTB524315 DCX524315 DMT524315 DWP524315 EGL524315 EQH524315 FAD524315 FJZ524315 FTV524315 GDR524315 GNN524315 GXJ524315 HHF524315 HRB524315 IAX524315 IKT524315 IUP524315 JEL524315 JOH524315 JYD524315 KHZ524315 KRV524315 LBR524315 LLN524315 LVJ524315 MFF524315 MPB524315 MYX524315 NIT524315 NSP524315 OCL524315 OMH524315 OWD524315 PFZ524315 PPV524315 PZR524315 QJN524315 QTJ524315 RDF524315 RNB524315 RWX524315 SGT524315 SQP524315 TAL524315 TKH524315 TUD524315 UDZ524315 UNV524315 UXR524315 VHN524315 VRJ524315 WBF524315 WLB524315 WUX524315 IL589851 SH589851 ACD589851 ALZ589851 AVV589851 BFR589851 BPN589851 BZJ589851 CJF589851 CTB589851 DCX589851 DMT589851 DWP589851 EGL589851 EQH589851 FAD589851 FJZ589851 FTV589851 GDR589851 GNN589851 GXJ589851 HHF589851 HRB589851 IAX589851 IKT589851 IUP589851 JEL589851 JOH589851 JYD589851 KHZ589851 KRV589851 LBR589851 LLN589851 LVJ589851 MFF589851 MPB589851 MYX589851 NIT589851 NSP589851 OCL589851 OMH589851 OWD589851 PFZ589851 PPV589851 PZR589851 QJN589851 QTJ589851 RDF589851 RNB589851 RWX589851 SGT589851 SQP589851 TAL589851 TKH589851 TUD589851 UDZ589851 UNV589851 UXR589851 VHN589851 VRJ589851 WBF589851 WLB589851 WUX589851 IL655387 SH655387 ACD655387 ALZ655387 AVV655387 BFR655387 BPN655387 BZJ655387 CJF655387 CTB655387 DCX655387 DMT655387 DWP655387 EGL655387 EQH655387 FAD655387 FJZ655387 FTV655387 GDR655387 GNN655387 GXJ655387 HHF655387 HRB655387 IAX655387 IKT655387 IUP655387 JEL655387 JOH655387 JYD655387 KHZ655387 KRV655387 LBR655387 LLN655387 LVJ655387 MFF655387 MPB655387 MYX655387 NIT655387 NSP655387 OCL655387 OMH655387 OWD655387 PFZ655387 PPV655387 PZR655387 QJN655387 QTJ655387 RDF655387 RNB655387 RWX655387 SGT655387 SQP655387 TAL655387 TKH655387 TUD655387 UDZ655387 UNV655387 UXR655387 VHN655387 VRJ655387 WBF655387 WLB655387 WUX655387 IL720923 SH720923 ACD720923 ALZ720923 AVV720923 BFR720923 BPN720923 BZJ720923 CJF720923 CTB720923 DCX720923 DMT720923 DWP720923 EGL720923 EQH720923 FAD720923 FJZ720923 FTV720923 GDR720923 GNN720923 GXJ720923 HHF720923 HRB720923 IAX720923 IKT720923 IUP720923 JEL720923 JOH720923 JYD720923 KHZ720923 KRV720923 LBR720923 LLN720923 LVJ720923 MFF720923 MPB720923 MYX720923 NIT720923 NSP720923 OCL720923 OMH720923 OWD720923 PFZ720923 PPV720923 PZR720923 QJN720923 QTJ720923 RDF720923 RNB720923 RWX720923 SGT720923 SQP720923 TAL720923 TKH720923 TUD720923 UDZ720923 UNV720923 UXR720923 VHN720923 VRJ720923 WBF720923 WLB720923 WUX720923 IL786459 SH786459 ACD786459 ALZ786459 AVV786459 BFR786459 BPN786459 BZJ786459 CJF786459 CTB786459 DCX786459 DMT786459 DWP786459 EGL786459 EQH786459 FAD786459 FJZ786459 FTV786459 GDR786459 GNN786459 GXJ786459 HHF786459 HRB786459 IAX786459 IKT786459 IUP786459 JEL786459 JOH786459 JYD786459 KHZ786459 KRV786459 LBR786459 LLN786459 LVJ786459 MFF786459 MPB786459 MYX786459 NIT786459 NSP786459 OCL786459 OMH786459 OWD786459 PFZ786459 PPV786459 PZR786459 QJN786459 QTJ786459 RDF786459 RNB786459 RWX786459 SGT786459 SQP786459 TAL786459 TKH786459 TUD786459 UDZ786459 UNV786459 UXR786459 VHN786459 VRJ786459 WBF786459 WLB786459 WUX786459 IL851995 SH851995 ACD851995 ALZ851995 AVV851995 BFR851995 BPN851995 BZJ851995 CJF851995 CTB851995 DCX851995 DMT851995 DWP851995 EGL851995 EQH851995 FAD851995 FJZ851995 FTV851995 GDR851995 GNN851995 GXJ851995 HHF851995 HRB851995 IAX851995 IKT851995 IUP851995 JEL851995 JOH851995 JYD851995 KHZ851995 KRV851995 LBR851995 LLN851995 LVJ851995 MFF851995 MPB851995 MYX851995 NIT851995 NSP851995 OCL851995 OMH851995 OWD851995 PFZ851995 PPV851995 PZR851995 QJN851995 QTJ851995 RDF851995 RNB851995 RWX851995 SGT851995 SQP851995 TAL851995 TKH851995 TUD851995 UDZ851995 UNV851995 UXR851995 VHN851995 VRJ851995 WBF851995 WLB851995 WUX851995 IL917531 SH917531 ACD917531 ALZ917531 AVV917531 BFR917531 BPN917531 BZJ917531 CJF917531 CTB917531 DCX917531 DMT917531 DWP917531 EGL917531 EQH917531 FAD917531 FJZ917531 FTV917531 GDR917531 GNN917531 GXJ917531 HHF917531 HRB917531 IAX917531 IKT917531 IUP917531 JEL917531 JOH917531 JYD917531 KHZ917531 KRV917531 LBR917531 LLN917531 LVJ917531 MFF917531 MPB917531 MYX917531 NIT917531 NSP917531 OCL917531 OMH917531 OWD917531 PFZ917531 PPV917531 PZR917531 QJN917531 QTJ917531 RDF917531 RNB917531 RWX917531 SGT917531 SQP917531 TAL917531 TKH917531 TUD917531 UDZ917531 UNV917531 UXR917531 VHN917531 VRJ917531 WBF917531 WLB917531 WUX917531 IL983067 SH983067 ACD983067 ALZ983067 AVV983067 BFR983067 BPN983067 BZJ983067 CJF983067 CTB983067 DCX983067 DMT983067 DWP983067 EGL983067 EQH983067 FAD983067 FJZ983067 FTV983067 GDR983067 GNN983067 GXJ983067 HHF983067 HRB983067 IAX983067 IKT983067 IUP983067 JEL983067 JOH983067 JYD983067 KHZ983067 KRV983067 LBR983067 LLN983067 LVJ983067 MFF983067 MPB983067 MYX983067 NIT983067 NSP983067 OCL983067 OMH983067 OWD983067 PFZ983067 PPV983067 PZR983067 QJN983067 QTJ983067 RDF983067 RNB983067 RWX983067 SGT983067 SQP983067 TAL983067 TKH983067 TUD983067 UDZ983067 UNV983067 UXR983067 VHN983067 VRJ983067 WBF983067 WLB983067 WUX983067 II65568 SE65568 ACA65568 ALW65568 AVS65568 BFO65568 BPK65568 BZG65568 CJC65568 CSY65568 DCU65568 DMQ65568 DWM65568 EGI65568 EQE65568 FAA65568 FJW65568 FTS65568 GDO65568 GNK65568 GXG65568 HHC65568 HQY65568 IAU65568 IKQ65568 IUM65568 JEI65568 JOE65568 JYA65568 KHW65568 KRS65568 LBO65568 LLK65568 LVG65568 MFC65568 MOY65568 MYU65568 NIQ65568 NSM65568 OCI65568 OME65568 OWA65568 PFW65568 PPS65568 PZO65568 QJK65568 QTG65568 RDC65568 RMY65568 RWU65568 SGQ65568 SQM65568 TAI65568 TKE65568 TUA65568 UDW65568 UNS65568 UXO65568 VHK65568 VRG65568 WBC65568 WKY65568 WUU65568 II131104 SE131104 ACA131104 ALW131104 AVS131104 BFO131104 BPK131104 BZG131104 CJC131104 CSY131104 DCU131104 DMQ131104 DWM131104 EGI131104 EQE131104 FAA131104 FJW131104 FTS131104 GDO131104 GNK131104 GXG131104 HHC131104 HQY131104 IAU131104 IKQ131104 IUM131104 JEI131104 JOE131104 JYA131104 KHW131104 KRS131104 LBO131104 LLK131104 LVG131104 MFC131104 MOY131104 MYU131104 NIQ131104 NSM131104 OCI131104 OME131104 OWA131104 PFW131104 PPS131104 PZO131104 QJK131104 QTG131104 RDC131104 RMY131104 RWU131104 SGQ131104 SQM131104 TAI131104 TKE131104 TUA131104 UDW131104 UNS131104 UXO131104 VHK131104 VRG131104 WBC131104 WKY131104 WUU131104 II196640 SE196640 ACA196640 ALW196640 AVS196640 BFO196640 BPK196640 BZG196640 CJC196640 CSY196640 DCU196640 DMQ196640 DWM196640 EGI196640 EQE196640 FAA196640 FJW196640 FTS196640 GDO196640 GNK196640 GXG196640 HHC196640 HQY196640 IAU196640 IKQ196640 IUM196640 JEI196640 JOE196640 JYA196640 KHW196640 KRS196640 LBO196640 LLK196640 LVG196640 MFC196640 MOY196640 MYU196640 NIQ196640 NSM196640 OCI196640 OME196640 OWA196640 PFW196640 PPS196640 PZO196640 QJK196640 QTG196640 RDC196640 RMY196640 RWU196640 SGQ196640 SQM196640 TAI196640 TKE196640 TUA196640 UDW196640 UNS196640 UXO196640 VHK196640 VRG196640 WBC196640 WKY196640 WUU196640 II262176 SE262176 ACA262176 ALW262176 AVS262176 BFO262176 BPK262176 BZG262176 CJC262176 CSY262176 DCU262176 DMQ262176 DWM262176 EGI262176 EQE262176 FAA262176 FJW262176 FTS262176 GDO262176 GNK262176 GXG262176 HHC262176 HQY262176 IAU262176 IKQ262176 IUM262176 JEI262176 JOE262176 JYA262176 KHW262176 KRS262176 LBO262176 LLK262176 LVG262176 MFC262176 MOY262176 MYU262176 NIQ262176 NSM262176 OCI262176 OME262176 OWA262176 PFW262176 PPS262176 PZO262176 QJK262176 QTG262176 RDC262176 RMY262176 RWU262176 SGQ262176 SQM262176 TAI262176 TKE262176 TUA262176 UDW262176 UNS262176 UXO262176 VHK262176 VRG262176 WBC262176 WKY262176 WUU262176 II327712 SE327712 ACA327712 ALW327712 AVS327712 BFO327712 BPK327712 BZG327712 CJC327712 CSY327712 DCU327712 DMQ327712 DWM327712 EGI327712 EQE327712 FAA327712 FJW327712 FTS327712 GDO327712 GNK327712 GXG327712 HHC327712 HQY327712 IAU327712 IKQ327712 IUM327712 JEI327712 JOE327712 JYA327712 KHW327712 KRS327712 LBO327712 LLK327712 LVG327712 MFC327712 MOY327712 MYU327712 NIQ327712 NSM327712 OCI327712 OME327712 OWA327712 PFW327712 PPS327712 PZO327712 QJK327712 QTG327712 RDC327712 RMY327712 RWU327712 SGQ327712 SQM327712 TAI327712 TKE327712 TUA327712 UDW327712 UNS327712 UXO327712 VHK327712 VRG327712 WBC327712 WKY327712 WUU327712 II393248 SE393248 ACA393248 ALW393248 AVS393248 BFO393248 BPK393248 BZG393248 CJC393248 CSY393248 DCU393248 DMQ393248 DWM393248 EGI393248 EQE393248 FAA393248 FJW393248 FTS393248 GDO393248 GNK393248 GXG393248 HHC393248 HQY393248 IAU393248 IKQ393248 IUM393248 JEI393248 JOE393248 JYA393248 KHW393248 KRS393248 LBO393248 LLK393248 LVG393248 MFC393248 MOY393248 MYU393248 NIQ393248 NSM393248 OCI393248 OME393248 OWA393248 PFW393248 PPS393248 PZO393248 QJK393248 QTG393248 RDC393248 RMY393248 RWU393248 SGQ393248 SQM393248 TAI393248 TKE393248 TUA393248 UDW393248 UNS393248 UXO393248 VHK393248 VRG393248 WBC393248 WKY393248 WUU393248 II458784 SE458784 ACA458784 ALW458784 AVS458784 BFO458784 BPK458784 BZG458784 CJC458784 CSY458784 DCU458784 DMQ458784 DWM458784 EGI458784 EQE458784 FAA458784 FJW458784 FTS458784 GDO458784 GNK458784 GXG458784 HHC458784 HQY458784 IAU458784 IKQ458784 IUM458784 JEI458784 JOE458784 JYA458784 KHW458784 KRS458784 LBO458784 LLK458784 LVG458784 MFC458784 MOY458784 MYU458784 NIQ458784 NSM458784 OCI458784 OME458784 OWA458784 PFW458784 PPS458784 PZO458784 QJK458784 QTG458784 RDC458784 RMY458784 RWU458784 SGQ458784 SQM458784 TAI458784 TKE458784 TUA458784 UDW458784 UNS458784 UXO458784 VHK458784 VRG458784 WBC458784 WKY458784 WUU458784 II524320 SE524320 ACA524320 ALW524320 AVS524320 BFO524320 BPK524320 BZG524320 CJC524320 CSY524320 DCU524320 DMQ524320 DWM524320 EGI524320 EQE524320 FAA524320 FJW524320 FTS524320 GDO524320 GNK524320 GXG524320 HHC524320 HQY524320 IAU524320 IKQ524320 IUM524320 JEI524320 JOE524320 JYA524320 KHW524320 KRS524320 LBO524320 LLK524320 LVG524320 MFC524320 MOY524320 MYU524320 NIQ524320 NSM524320 OCI524320 OME524320 OWA524320 PFW524320 PPS524320 PZO524320 QJK524320 QTG524320 RDC524320 RMY524320 RWU524320 SGQ524320 SQM524320 TAI524320 TKE524320 TUA524320 UDW524320 UNS524320 UXO524320 VHK524320 VRG524320 WBC524320 WKY524320 WUU524320 II589856 SE589856 ACA589856 ALW589856 AVS589856 BFO589856 BPK589856 BZG589856 CJC589856 CSY589856 DCU589856 DMQ589856 DWM589856 EGI589856 EQE589856 FAA589856 FJW589856 FTS589856 GDO589856 GNK589856 GXG589856 HHC589856 HQY589856 IAU589856 IKQ589856 IUM589856 JEI589856 JOE589856 JYA589856 KHW589856 KRS589856 LBO589856 LLK589856 LVG589856 MFC589856 MOY589856 MYU589856 NIQ589856 NSM589856 OCI589856 OME589856 OWA589856 PFW589856 PPS589856 PZO589856 QJK589856 QTG589856 RDC589856 RMY589856 RWU589856 SGQ589856 SQM589856 TAI589856 TKE589856 TUA589856 UDW589856 UNS589856 UXO589856 VHK589856 VRG589856 WBC589856 WKY589856 WUU589856 II655392 SE655392 ACA655392 ALW655392 AVS655392 BFO655392 BPK655392 BZG655392 CJC655392 CSY655392 DCU655392 DMQ655392 DWM655392 EGI655392 EQE655392 FAA655392 FJW655392 FTS655392 GDO655392 GNK655392 GXG655392 HHC655392 HQY655392 IAU655392 IKQ655392 IUM655392 JEI655392 JOE655392 JYA655392 KHW655392 KRS655392 LBO655392 LLK655392 LVG655392 MFC655392 MOY655392 MYU655392 NIQ655392 NSM655392 OCI655392 OME655392 OWA655392 PFW655392 PPS655392 PZO655392 QJK655392 QTG655392 RDC655392 RMY655392 RWU655392 SGQ655392 SQM655392 TAI655392 TKE655392 TUA655392 UDW655392 UNS655392 UXO655392 VHK655392 VRG655392 WBC655392 WKY655392 WUU655392 II720928 SE720928 ACA720928 ALW720928 AVS720928 BFO720928 BPK720928 BZG720928 CJC720928 CSY720928 DCU720928 DMQ720928 DWM720928 EGI720928 EQE720928 FAA720928 FJW720928 FTS720928 GDO720928 GNK720928 GXG720928 HHC720928 HQY720928 IAU720928 IKQ720928 IUM720928 JEI720928 JOE720928 JYA720928 KHW720928 KRS720928 LBO720928 LLK720928 LVG720928 MFC720928 MOY720928 MYU720928 NIQ720928 NSM720928 OCI720928 OME720928 OWA720928 PFW720928 PPS720928 PZO720928 QJK720928 QTG720928 RDC720928 RMY720928 RWU720928 SGQ720928 SQM720928 TAI720928 TKE720928 TUA720928 UDW720928 UNS720928 UXO720928 VHK720928 VRG720928 WBC720928 WKY720928 WUU720928 II786464 SE786464 ACA786464 ALW786464 AVS786464 BFO786464 BPK786464 BZG786464 CJC786464 CSY786464 DCU786464 DMQ786464 DWM786464 EGI786464 EQE786464 FAA786464 FJW786464 FTS786464 GDO786464 GNK786464 GXG786464 HHC786464 HQY786464 IAU786464 IKQ786464 IUM786464 JEI786464 JOE786464 JYA786464 KHW786464 KRS786464 LBO786464 LLK786464 LVG786464 MFC786464 MOY786464 MYU786464 NIQ786464 NSM786464 OCI786464 OME786464 OWA786464 PFW786464 PPS786464 PZO786464 QJK786464 QTG786464 RDC786464 RMY786464 RWU786464 SGQ786464 SQM786464 TAI786464 TKE786464 TUA786464 UDW786464 UNS786464 UXO786464 VHK786464 VRG786464 WBC786464 WKY786464 WUU786464 II852000 SE852000 ACA852000 ALW852000 AVS852000 BFO852000 BPK852000 BZG852000 CJC852000 CSY852000 DCU852000 DMQ852000 DWM852000 EGI852000 EQE852000 FAA852000 FJW852000 FTS852000 GDO852000 GNK852000 GXG852000 HHC852000 HQY852000 IAU852000 IKQ852000 IUM852000 JEI852000 JOE852000 JYA852000 KHW852000 KRS852000 LBO852000 LLK852000 LVG852000 MFC852000 MOY852000 MYU852000 NIQ852000 NSM852000 OCI852000 OME852000 OWA852000 PFW852000 PPS852000 PZO852000 QJK852000 QTG852000 RDC852000 RMY852000 RWU852000 SGQ852000 SQM852000 TAI852000 TKE852000 TUA852000 UDW852000 UNS852000 UXO852000 VHK852000 VRG852000 WBC852000 WKY852000 WUU852000 II917536 SE917536 ACA917536 ALW917536 AVS917536 BFO917536 BPK917536 BZG917536 CJC917536 CSY917536 DCU917536 DMQ917536 DWM917536 EGI917536 EQE917536 FAA917536 FJW917536 FTS917536 GDO917536 GNK917536 GXG917536 HHC917536 HQY917536 IAU917536 IKQ917536 IUM917536 JEI917536 JOE917536 JYA917536 KHW917536 KRS917536 LBO917536 LLK917536 LVG917536 MFC917536 MOY917536 MYU917536 NIQ917536 NSM917536 OCI917536 OME917536 OWA917536 PFW917536 PPS917536 PZO917536 QJK917536 QTG917536 RDC917536 RMY917536 RWU917536 SGQ917536 SQM917536 TAI917536 TKE917536 TUA917536 UDW917536 UNS917536 UXO917536 VHK917536 VRG917536 WBC917536 WKY917536 WUU917536 II983072 SE983072 ACA983072 ALW983072 AVS983072 BFO983072 BPK983072 BZG983072 CJC983072 CSY983072 DCU983072 DMQ983072 DWM983072 EGI983072 EQE983072 FAA983072 FJW983072 FTS983072 GDO983072 GNK983072 GXG983072 HHC983072 HQY983072 IAU983072 IKQ983072 IUM983072 JEI983072 JOE983072 JYA983072 KHW983072 KRS983072 LBO983072 LLK983072 LVG983072 MFC983072 MOY983072 MYU983072 NIQ983072 NSM983072 OCI983072 OME983072 OWA983072 PFW983072 PPS983072 PZO983072 QJK983072 QTG983072 RDC983072 RMY983072 RWU983072 SGQ983072 SQM983072 TAI983072 TKE983072 TUA983072 UDW983072 UNS983072 UXO983072 VHK983072 VRG983072 WBC983072 WKY983072 WUU983072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IL65585:IN65585 SH65585:SJ65585 ACD65585:ACF65585 ALZ65585:AMB65585 AVV65585:AVX65585 BFR65585:BFT65585 BPN65585:BPP65585 BZJ65585:BZL65585 CJF65585:CJH65585 CTB65585:CTD65585 DCX65585:DCZ65585 DMT65585:DMV65585 DWP65585:DWR65585 EGL65585:EGN65585 EQH65585:EQJ65585 FAD65585:FAF65585 FJZ65585:FKB65585 FTV65585:FTX65585 GDR65585:GDT65585 GNN65585:GNP65585 GXJ65585:GXL65585 HHF65585:HHH65585 HRB65585:HRD65585 IAX65585:IAZ65585 IKT65585:IKV65585 IUP65585:IUR65585 JEL65585:JEN65585 JOH65585:JOJ65585 JYD65585:JYF65585 KHZ65585:KIB65585 KRV65585:KRX65585 LBR65585:LBT65585 LLN65585:LLP65585 LVJ65585:LVL65585 MFF65585:MFH65585 MPB65585:MPD65585 MYX65585:MYZ65585 NIT65585:NIV65585 NSP65585:NSR65585 OCL65585:OCN65585 OMH65585:OMJ65585 OWD65585:OWF65585 PFZ65585:PGB65585 PPV65585:PPX65585 PZR65585:PZT65585 QJN65585:QJP65585 QTJ65585:QTL65585 RDF65585:RDH65585 RNB65585:RND65585 RWX65585:RWZ65585 SGT65585:SGV65585 SQP65585:SQR65585 TAL65585:TAN65585 TKH65585:TKJ65585 TUD65585:TUF65585 UDZ65585:UEB65585 UNV65585:UNX65585 UXR65585:UXT65585 VHN65585:VHP65585 VRJ65585:VRL65585 WBF65585:WBH65585 WLB65585:WLD65585 WUX65585:WUZ65585 IL131121:IN131121 SH131121:SJ131121 ACD131121:ACF131121 ALZ131121:AMB131121 AVV131121:AVX131121 BFR131121:BFT131121 BPN131121:BPP131121 BZJ131121:BZL131121 CJF131121:CJH131121 CTB131121:CTD131121 DCX131121:DCZ131121 DMT131121:DMV131121 DWP131121:DWR131121 EGL131121:EGN131121 EQH131121:EQJ131121 FAD131121:FAF131121 FJZ131121:FKB131121 FTV131121:FTX131121 GDR131121:GDT131121 GNN131121:GNP131121 GXJ131121:GXL131121 HHF131121:HHH131121 HRB131121:HRD131121 IAX131121:IAZ131121 IKT131121:IKV131121 IUP131121:IUR131121 JEL131121:JEN131121 JOH131121:JOJ131121 JYD131121:JYF131121 KHZ131121:KIB131121 KRV131121:KRX131121 LBR131121:LBT131121 LLN131121:LLP131121 LVJ131121:LVL131121 MFF131121:MFH131121 MPB131121:MPD131121 MYX131121:MYZ131121 NIT131121:NIV131121 NSP131121:NSR131121 OCL131121:OCN131121 OMH131121:OMJ131121 OWD131121:OWF131121 PFZ131121:PGB131121 PPV131121:PPX131121 PZR131121:PZT131121 QJN131121:QJP131121 QTJ131121:QTL131121 RDF131121:RDH131121 RNB131121:RND131121 RWX131121:RWZ131121 SGT131121:SGV131121 SQP131121:SQR131121 TAL131121:TAN131121 TKH131121:TKJ131121 TUD131121:TUF131121 UDZ131121:UEB131121 UNV131121:UNX131121 UXR131121:UXT131121 VHN131121:VHP131121 VRJ131121:VRL131121 WBF131121:WBH131121 WLB131121:WLD131121 WUX131121:WUZ131121 IL196657:IN196657 SH196657:SJ196657 ACD196657:ACF196657 ALZ196657:AMB196657 AVV196657:AVX196657 BFR196657:BFT196657 BPN196657:BPP196657 BZJ196657:BZL196657 CJF196657:CJH196657 CTB196657:CTD196657 DCX196657:DCZ196657 DMT196657:DMV196657 DWP196657:DWR196657 EGL196657:EGN196657 EQH196657:EQJ196657 FAD196657:FAF196657 FJZ196657:FKB196657 FTV196657:FTX196657 GDR196657:GDT196657 GNN196657:GNP196657 GXJ196657:GXL196657 HHF196657:HHH196657 HRB196657:HRD196657 IAX196657:IAZ196657 IKT196657:IKV196657 IUP196657:IUR196657 JEL196657:JEN196657 JOH196657:JOJ196657 JYD196657:JYF196657 KHZ196657:KIB196657 KRV196657:KRX196657 LBR196657:LBT196657 LLN196657:LLP196657 LVJ196657:LVL196657 MFF196657:MFH196657 MPB196657:MPD196657 MYX196657:MYZ196657 NIT196657:NIV196657 NSP196657:NSR196657 OCL196657:OCN196657 OMH196657:OMJ196657 OWD196657:OWF196657 PFZ196657:PGB196657 PPV196657:PPX196657 PZR196657:PZT196657 QJN196657:QJP196657 QTJ196657:QTL196657 RDF196657:RDH196657 RNB196657:RND196657 RWX196657:RWZ196657 SGT196657:SGV196657 SQP196657:SQR196657 TAL196657:TAN196657 TKH196657:TKJ196657 TUD196657:TUF196657 UDZ196657:UEB196657 UNV196657:UNX196657 UXR196657:UXT196657 VHN196657:VHP196657 VRJ196657:VRL196657 WBF196657:WBH196657 WLB196657:WLD196657 WUX196657:WUZ196657 IL262193:IN262193 SH262193:SJ262193 ACD262193:ACF262193 ALZ262193:AMB262193 AVV262193:AVX262193 BFR262193:BFT262193 BPN262193:BPP262193 BZJ262193:BZL262193 CJF262193:CJH262193 CTB262193:CTD262193 DCX262193:DCZ262193 DMT262193:DMV262193 DWP262193:DWR262193 EGL262193:EGN262193 EQH262193:EQJ262193 FAD262193:FAF262193 FJZ262193:FKB262193 FTV262193:FTX262193 GDR262193:GDT262193 GNN262193:GNP262193 GXJ262193:GXL262193 HHF262193:HHH262193 HRB262193:HRD262193 IAX262193:IAZ262193 IKT262193:IKV262193 IUP262193:IUR262193 JEL262193:JEN262193 JOH262193:JOJ262193 JYD262193:JYF262193 KHZ262193:KIB262193 KRV262193:KRX262193 LBR262193:LBT262193 LLN262193:LLP262193 LVJ262193:LVL262193 MFF262193:MFH262193 MPB262193:MPD262193 MYX262193:MYZ262193 NIT262193:NIV262193 NSP262193:NSR262193 OCL262193:OCN262193 OMH262193:OMJ262193 OWD262193:OWF262193 PFZ262193:PGB262193 PPV262193:PPX262193 PZR262193:PZT262193 QJN262193:QJP262193 QTJ262193:QTL262193 RDF262193:RDH262193 RNB262193:RND262193 RWX262193:RWZ262193 SGT262193:SGV262193 SQP262193:SQR262193 TAL262193:TAN262193 TKH262193:TKJ262193 TUD262193:TUF262193 UDZ262193:UEB262193 UNV262193:UNX262193 UXR262193:UXT262193 VHN262193:VHP262193 VRJ262193:VRL262193 WBF262193:WBH262193 WLB262193:WLD262193 WUX262193:WUZ262193 IL327729:IN327729 SH327729:SJ327729 ACD327729:ACF327729 ALZ327729:AMB327729 AVV327729:AVX327729 BFR327729:BFT327729 BPN327729:BPP327729 BZJ327729:BZL327729 CJF327729:CJH327729 CTB327729:CTD327729 DCX327729:DCZ327729 DMT327729:DMV327729 DWP327729:DWR327729 EGL327729:EGN327729 EQH327729:EQJ327729 FAD327729:FAF327729 FJZ327729:FKB327729 FTV327729:FTX327729 GDR327729:GDT327729 GNN327729:GNP327729 GXJ327729:GXL327729 HHF327729:HHH327729 HRB327729:HRD327729 IAX327729:IAZ327729 IKT327729:IKV327729 IUP327729:IUR327729 JEL327729:JEN327729 JOH327729:JOJ327729 JYD327729:JYF327729 KHZ327729:KIB327729 KRV327729:KRX327729 LBR327729:LBT327729 LLN327729:LLP327729 LVJ327729:LVL327729 MFF327729:MFH327729 MPB327729:MPD327729 MYX327729:MYZ327729 NIT327729:NIV327729 NSP327729:NSR327729 OCL327729:OCN327729 OMH327729:OMJ327729 OWD327729:OWF327729 PFZ327729:PGB327729 PPV327729:PPX327729 PZR327729:PZT327729 QJN327729:QJP327729 QTJ327729:QTL327729 RDF327729:RDH327729 RNB327729:RND327729 RWX327729:RWZ327729 SGT327729:SGV327729 SQP327729:SQR327729 TAL327729:TAN327729 TKH327729:TKJ327729 TUD327729:TUF327729 UDZ327729:UEB327729 UNV327729:UNX327729 UXR327729:UXT327729 VHN327729:VHP327729 VRJ327729:VRL327729 WBF327729:WBH327729 WLB327729:WLD327729 WUX327729:WUZ327729 IL393265:IN393265 SH393265:SJ393265 ACD393265:ACF393265 ALZ393265:AMB393265 AVV393265:AVX393265 BFR393265:BFT393265 BPN393265:BPP393265 BZJ393265:BZL393265 CJF393265:CJH393265 CTB393265:CTD393265 DCX393265:DCZ393265 DMT393265:DMV393265 DWP393265:DWR393265 EGL393265:EGN393265 EQH393265:EQJ393265 FAD393265:FAF393265 FJZ393265:FKB393265 FTV393265:FTX393265 GDR393265:GDT393265 GNN393265:GNP393265 GXJ393265:GXL393265 HHF393265:HHH393265 HRB393265:HRD393265 IAX393265:IAZ393265 IKT393265:IKV393265 IUP393265:IUR393265 JEL393265:JEN393265 JOH393265:JOJ393265 JYD393265:JYF393265 KHZ393265:KIB393265 KRV393265:KRX393265 LBR393265:LBT393265 LLN393265:LLP393265 LVJ393265:LVL393265 MFF393265:MFH393265 MPB393265:MPD393265 MYX393265:MYZ393265 NIT393265:NIV393265 NSP393265:NSR393265 OCL393265:OCN393265 OMH393265:OMJ393265 OWD393265:OWF393265 PFZ393265:PGB393265 PPV393265:PPX393265 PZR393265:PZT393265 QJN393265:QJP393265 QTJ393265:QTL393265 RDF393265:RDH393265 RNB393265:RND393265 RWX393265:RWZ393265 SGT393265:SGV393265 SQP393265:SQR393265 TAL393265:TAN393265 TKH393265:TKJ393265 TUD393265:TUF393265 UDZ393265:UEB393265 UNV393265:UNX393265 UXR393265:UXT393265 VHN393265:VHP393265 VRJ393265:VRL393265 WBF393265:WBH393265 WLB393265:WLD393265 WUX393265:WUZ393265 IL458801:IN458801 SH458801:SJ458801 ACD458801:ACF458801 ALZ458801:AMB458801 AVV458801:AVX458801 BFR458801:BFT458801 BPN458801:BPP458801 BZJ458801:BZL458801 CJF458801:CJH458801 CTB458801:CTD458801 DCX458801:DCZ458801 DMT458801:DMV458801 DWP458801:DWR458801 EGL458801:EGN458801 EQH458801:EQJ458801 FAD458801:FAF458801 FJZ458801:FKB458801 FTV458801:FTX458801 GDR458801:GDT458801 GNN458801:GNP458801 GXJ458801:GXL458801 HHF458801:HHH458801 HRB458801:HRD458801 IAX458801:IAZ458801 IKT458801:IKV458801 IUP458801:IUR458801 JEL458801:JEN458801 JOH458801:JOJ458801 JYD458801:JYF458801 KHZ458801:KIB458801 KRV458801:KRX458801 LBR458801:LBT458801 LLN458801:LLP458801 LVJ458801:LVL458801 MFF458801:MFH458801 MPB458801:MPD458801 MYX458801:MYZ458801 NIT458801:NIV458801 NSP458801:NSR458801 OCL458801:OCN458801 OMH458801:OMJ458801 OWD458801:OWF458801 PFZ458801:PGB458801 PPV458801:PPX458801 PZR458801:PZT458801 QJN458801:QJP458801 QTJ458801:QTL458801 RDF458801:RDH458801 RNB458801:RND458801 RWX458801:RWZ458801 SGT458801:SGV458801 SQP458801:SQR458801 TAL458801:TAN458801 TKH458801:TKJ458801 TUD458801:TUF458801 UDZ458801:UEB458801 UNV458801:UNX458801 UXR458801:UXT458801 VHN458801:VHP458801 VRJ458801:VRL458801 WBF458801:WBH458801 WLB458801:WLD458801 WUX458801:WUZ458801 IL524337:IN524337 SH524337:SJ524337 ACD524337:ACF524337 ALZ524337:AMB524337 AVV524337:AVX524337 BFR524337:BFT524337 BPN524337:BPP524337 BZJ524337:BZL524337 CJF524337:CJH524337 CTB524337:CTD524337 DCX524337:DCZ524337 DMT524337:DMV524337 DWP524337:DWR524337 EGL524337:EGN524337 EQH524337:EQJ524337 FAD524337:FAF524337 FJZ524337:FKB524337 FTV524337:FTX524337 GDR524337:GDT524337 GNN524337:GNP524337 GXJ524337:GXL524337 HHF524337:HHH524337 HRB524337:HRD524337 IAX524337:IAZ524337 IKT524337:IKV524337 IUP524337:IUR524337 JEL524337:JEN524337 JOH524337:JOJ524337 JYD524337:JYF524337 KHZ524337:KIB524337 KRV524337:KRX524337 LBR524337:LBT524337 LLN524337:LLP524337 LVJ524337:LVL524337 MFF524337:MFH524337 MPB524337:MPD524337 MYX524337:MYZ524337 NIT524337:NIV524337 NSP524337:NSR524337 OCL524337:OCN524337 OMH524337:OMJ524337 OWD524337:OWF524337 PFZ524337:PGB524337 PPV524337:PPX524337 PZR524337:PZT524337 QJN524337:QJP524337 QTJ524337:QTL524337 RDF524337:RDH524337 RNB524337:RND524337 RWX524337:RWZ524337 SGT524337:SGV524337 SQP524337:SQR524337 TAL524337:TAN524337 TKH524337:TKJ524337 TUD524337:TUF524337 UDZ524337:UEB524337 UNV524337:UNX524337 UXR524337:UXT524337 VHN524337:VHP524337 VRJ524337:VRL524337 WBF524337:WBH524337 WLB524337:WLD524337 WUX524337:WUZ524337 IL589873:IN589873 SH589873:SJ589873 ACD589873:ACF589873 ALZ589873:AMB589873 AVV589873:AVX589873 BFR589873:BFT589873 BPN589873:BPP589873 BZJ589873:BZL589873 CJF589873:CJH589873 CTB589873:CTD589873 DCX589873:DCZ589873 DMT589873:DMV589873 DWP589873:DWR589873 EGL589873:EGN589873 EQH589873:EQJ589873 FAD589873:FAF589873 FJZ589873:FKB589873 FTV589873:FTX589873 GDR589873:GDT589873 GNN589873:GNP589873 GXJ589873:GXL589873 HHF589873:HHH589873 HRB589873:HRD589873 IAX589873:IAZ589873 IKT589873:IKV589873 IUP589873:IUR589873 JEL589873:JEN589873 JOH589873:JOJ589873 JYD589873:JYF589873 KHZ589873:KIB589873 KRV589873:KRX589873 LBR589873:LBT589873 LLN589873:LLP589873 LVJ589873:LVL589873 MFF589873:MFH589873 MPB589873:MPD589873 MYX589873:MYZ589873 NIT589873:NIV589873 NSP589873:NSR589873 OCL589873:OCN589873 OMH589873:OMJ589873 OWD589873:OWF589873 PFZ589873:PGB589873 PPV589873:PPX589873 PZR589873:PZT589873 QJN589873:QJP589873 QTJ589873:QTL589873 RDF589873:RDH589873 RNB589873:RND589873 RWX589873:RWZ589873 SGT589873:SGV589873 SQP589873:SQR589873 TAL589873:TAN589873 TKH589873:TKJ589873 TUD589873:TUF589873 UDZ589873:UEB589873 UNV589873:UNX589873 UXR589873:UXT589873 VHN589873:VHP589873 VRJ589873:VRL589873 WBF589873:WBH589873 WLB589873:WLD589873 WUX589873:WUZ589873 IL655409:IN655409 SH655409:SJ655409 ACD655409:ACF655409 ALZ655409:AMB655409 AVV655409:AVX655409 BFR655409:BFT655409 BPN655409:BPP655409 BZJ655409:BZL655409 CJF655409:CJH655409 CTB655409:CTD655409 DCX655409:DCZ655409 DMT655409:DMV655409 DWP655409:DWR655409 EGL655409:EGN655409 EQH655409:EQJ655409 FAD655409:FAF655409 FJZ655409:FKB655409 FTV655409:FTX655409 GDR655409:GDT655409 GNN655409:GNP655409 GXJ655409:GXL655409 HHF655409:HHH655409 HRB655409:HRD655409 IAX655409:IAZ655409 IKT655409:IKV655409 IUP655409:IUR655409 JEL655409:JEN655409 JOH655409:JOJ655409 JYD655409:JYF655409 KHZ655409:KIB655409 KRV655409:KRX655409 LBR655409:LBT655409 LLN655409:LLP655409 LVJ655409:LVL655409 MFF655409:MFH655409 MPB655409:MPD655409 MYX655409:MYZ655409 NIT655409:NIV655409 NSP655409:NSR655409 OCL655409:OCN655409 OMH655409:OMJ655409 OWD655409:OWF655409 PFZ655409:PGB655409 PPV655409:PPX655409 PZR655409:PZT655409 QJN655409:QJP655409 QTJ655409:QTL655409 RDF655409:RDH655409 RNB655409:RND655409 RWX655409:RWZ655409 SGT655409:SGV655409 SQP655409:SQR655409 TAL655409:TAN655409 TKH655409:TKJ655409 TUD655409:TUF655409 UDZ655409:UEB655409 UNV655409:UNX655409 UXR655409:UXT655409 VHN655409:VHP655409 VRJ655409:VRL655409 WBF655409:WBH655409 WLB655409:WLD655409 WUX655409:WUZ655409 IL720945:IN720945 SH720945:SJ720945 ACD720945:ACF720945 ALZ720945:AMB720945 AVV720945:AVX720945 BFR720945:BFT720945 BPN720945:BPP720945 BZJ720945:BZL720945 CJF720945:CJH720945 CTB720945:CTD720945 DCX720945:DCZ720945 DMT720945:DMV720945 DWP720945:DWR720945 EGL720945:EGN720945 EQH720945:EQJ720945 FAD720945:FAF720945 FJZ720945:FKB720945 FTV720945:FTX720945 GDR720945:GDT720945 GNN720945:GNP720945 GXJ720945:GXL720945 HHF720945:HHH720945 HRB720945:HRD720945 IAX720945:IAZ720945 IKT720945:IKV720945 IUP720945:IUR720945 JEL720945:JEN720945 JOH720945:JOJ720945 JYD720945:JYF720945 KHZ720945:KIB720945 KRV720945:KRX720945 LBR720945:LBT720945 LLN720945:LLP720945 LVJ720945:LVL720945 MFF720945:MFH720945 MPB720945:MPD720945 MYX720945:MYZ720945 NIT720945:NIV720945 NSP720945:NSR720945 OCL720945:OCN720945 OMH720945:OMJ720945 OWD720945:OWF720945 PFZ720945:PGB720945 PPV720945:PPX720945 PZR720945:PZT720945 QJN720945:QJP720945 QTJ720945:QTL720945 RDF720945:RDH720945 RNB720945:RND720945 RWX720945:RWZ720945 SGT720945:SGV720945 SQP720945:SQR720945 TAL720945:TAN720945 TKH720945:TKJ720945 TUD720945:TUF720945 UDZ720945:UEB720945 UNV720945:UNX720945 UXR720945:UXT720945 VHN720945:VHP720945 VRJ720945:VRL720945 WBF720945:WBH720945 WLB720945:WLD720945 WUX720945:WUZ720945 IL786481:IN786481 SH786481:SJ786481 ACD786481:ACF786481 ALZ786481:AMB786481 AVV786481:AVX786481 BFR786481:BFT786481 BPN786481:BPP786481 BZJ786481:BZL786481 CJF786481:CJH786481 CTB786481:CTD786481 DCX786481:DCZ786481 DMT786481:DMV786481 DWP786481:DWR786481 EGL786481:EGN786481 EQH786481:EQJ786481 FAD786481:FAF786481 FJZ786481:FKB786481 FTV786481:FTX786481 GDR786481:GDT786481 GNN786481:GNP786481 GXJ786481:GXL786481 HHF786481:HHH786481 HRB786481:HRD786481 IAX786481:IAZ786481 IKT786481:IKV786481 IUP786481:IUR786481 JEL786481:JEN786481 JOH786481:JOJ786481 JYD786481:JYF786481 KHZ786481:KIB786481 KRV786481:KRX786481 LBR786481:LBT786481 LLN786481:LLP786481 LVJ786481:LVL786481 MFF786481:MFH786481 MPB786481:MPD786481 MYX786481:MYZ786481 NIT786481:NIV786481 NSP786481:NSR786481 OCL786481:OCN786481 OMH786481:OMJ786481 OWD786481:OWF786481 PFZ786481:PGB786481 PPV786481:PPX786481 PZR786481:PZT786481 QJN786481:QJP786481 QTJ786481:QTL786481 RDF786481:RDH786481 RNB786481:RND786481 RWX786481:RWZ786481 SGT786481:SGV786481 SQP786481:SQR786481 TAL786481:TAN786481 TKH786481:TKJ786481 TUD786481:TUF786481 UDZ786481:UEB786481 UNV786481:UNX786481 UXR786481:UXT786481 VHN786481:VHP786481 VRJ786481:VRL786481 WBF786481:WBH786481 WLB786481:WLD786481 WUX786481:WUZ786481 IL852017:IN852017 SH852017:SJ852017 ACD852017:ACF852017 ALZ852017:AMB852017 AVV852017:AVX852017 BFR852017:BFT852017 BPN852017:BPP852017 BZJ852017:BZL852017 CJF852017:CJH852017 CTB852017:CTD852017 DCX852017:DCZ852017 DMT852017:DMV852017 DWP852017:DWR852017 EGL852017:EGN852017 EQH852017:EQJ852017 FAD852017:FAF852017 FJZ852017:FKB852017 FTV852017:FTX852017 GDR852017:GDT852017 GNN852017:GNP852017 GXJ852017:GXL852017 HHF852017:HHH852017 HRB852017:HRD852017 IAX852017:IAZ852017 IKT852017:IKV852017 IUP852017:IUR852017 JEL852017:JEN852017 JOH852017:JOJ852017 JYD852017:JYF852017 KHZ852017:KIB852017 KRV852017:KRX852017 LBR852017:LBT852017 LLN852017:LLP852017 LVJ852017:LVL852017 MFF852017:MFH852017 MPB852017:MPD852017 MYX852017:MYZ852017 NIT852017:NIV852017 NSP852017:NSR852017 OCL852017:OCN852017 OMH852017:OMJ852017 OWD852017:OWF852017 PFZ852017:PGB852017 PPV852017:PPX852017 PZR852017:PZT852017 QJN852017:QJP852017 QTJ852017:QTL852017 RDF852017:RDH852017 RNB852017:RND852017 RWX852017:RWZ852017 SGT852017:SGV852017 SQP852017:SQR852017 TAL852017:TAN852017 TKH852017:TKJ852017 TUD852017:TUF852017 UDZ852017:UEB852017 UNV852017:UNX852017 UXR852017:UXT852017 VHN852017:VHP852017 VRJ852017:VRL852017 WBF852017:WBH852017 WLB852017:WLD852017 WUX852017:WUZ852017 IL917553:IN917553 SH917553:SJ917553 ACD917553:ACF917553 ALZ917553:AMB917553 AVV917553:AVX917553 BFR917553:BFT917553 BPN917553:BPP917553 BZJ917553:BZL917553 CJF917553:CJH917553 CTB917553:CTD917553 DCX917553:DCZ917553 DMT917553:DMV917553 DWP917553:DWR917553 EGL917553:EGN917553 EQH917553:EQJ917553 FAD917553:FAF917553 FJZ917553:FKB917553 FTV917553:FTX917553 GDR917553:GDT917553 GNN917553:GNP917553 GXJ917553:GXL917553 HHF917553:HHH917553 HRB917553:HRD917553 IAX917553:IAZ917553 IKT917553:IKV917553 IUP917553:IUR917553 JEL917553:JEN917553 JOH917553:JOJ917553 JYD917553:JYF917553 KHZ917553:KIB917553 KRV917553:KRX917553 LBR917553:LBT917553 LLN917553:LLP917553 LVJ917553:LVL917553 MFF917553:MFH917553 MPB917553:MPD917553 MYX917553:MYZ917553 NIT917553:NIV917553 NSP917553:NSR917553 OCL917553:OCN917553 OMH917553:OMJ917553 OWD917553:OWF917553 PFZ917553:PGB917553 PPV917553:PPX917553 PZR917553:PZT917553 QJN917553:QJP917553 QTJ917553:QTL917553 RDF917553:RDH917553 RNB917553:RND917553 RWX917553:RWZ917553 SGT917553:SGV917553 SQP917553:SQR917553 TAL917553:TAN917553 TKH917553:TKJ917553 TUD917553:TUF917553 UDZ917553:UEB917553 UNV917553:UNX917553 UXR917553:UXT917553 VHN917553:VHP917553 VRJ917553:VRL917553 WBF917553:WBH917553 WLB917553:WLD917553 WUX917553:WUZ917553 IL983089:IN983089 SH983089:SJ983089 ACD983089:ACF983089 ALZ983089:AMB983089 AVV983089:AVX983089 BFR983089:BFT983089 BPN983089:BPP983089 BZJ983089:BZL983089 CJF983089:CJH983089 CTB983089:CTD983089 DCX983089:DCZ983089 DMT983089:DMV983089 DWP983089:DWR983089 EGL983089:EGN983089 EQH983089:EQJ983089 FAD983089:FAF983089 FJZ983089:FKB983089 FTV983089:FTX983089 GDR983089:GDT983089 GNN983089:GNP983089 GXJ983089:GXL983089 HHF983089:HHH983089 HRB983089:HRD983089 IAX983089:IAZ983089 IKT983089:IKV983089 IUP983089:IUR983089 JEL983089:JEN983089 JOH983089:JOJ983089 JYD983089:JYF983089 KHZ983089:KIB983089 KRV983089:KRX983089 LBR983089:LBT983089 LLN983089:LLP983089 LVJ983089:LVL983089 MFF983089:MFH983089 MPB983089:MPD983089 MYX983089:MYZ983089 NIT983089:NIV983089 NSP983089:NSR983089 OCL983089:OCN983089 OMH983089:OMJ983089 OWD983089:OWF983089 PFZ983089:PGB983089 PPV983089:PPX983089 PZR983089:PZT983089 QJN983089:QJP983089 QTJ983089:QTL983089 RDF983089:RDH983089 RNB983089:RND983089 RWX983089:RWZ983089 SGT983089:SGV983089 SQP983089:SQR983089 TAL983089:TAN983089 TKH983089:TKJ983089 TUD983089:TUF983089 UDZ983089:UEB983089 UNV983089:UNX983089 UXR983089:UXT983089 VHN983089:VHP983089 VRJ983089:VRL983089 WBF983089:WBH983089 WLB983089:WLD983089 WUX983089:WUZ983089 IQ65583:IS65584 SM65583:SO65584 ACI65583:ACK65584 AME65583:AMG65584 AWA65583:AWC65584 BFW65583:BFY65584 BPS65583:BPU65584 BZO65583:BZQ65584 CJK65583:CJM65584 CTG65583:CTI65584 DDC65583:DDE65584 DMY65583:DNA65584 DWU65583:DWW65584 EGQ65583:EGS65584 EQM65583:EQO65584 FAI65583:FAK65584 FKE65583:FKG65584 FUA65583:FUC65584 GDW65583:GDY65584 GNS65583:GNU65584 GXO65583:GXQ65584 HHK65583:HHM65584 HRG65583:HRI65584 IBC65583:IBE65584 IKY65583:ILA65584 IUU65583:IUW65584 JEQ65583:JES65584 JOM65583:JOO65584 JYI65583:JYK65584 KIE65583:KIG65584 KSA65583:KSC65584 LBW65583:LBY65584 LLS65583:LLU65584 LVO65583:LVQ65584 MFK65583:MFM65584 MPG65583:MPI65584 MZC65583:MZE65584 NIY65583:NJA65584 NSU65583:NSW65584 OCQ65583:OCS65584 OMM65583:OMO65584 OWI65583:OWK65584 PGE65583:PGG65584 PQA65583:PQC65584 PZW65583:PZY65584 QJS65583:QJU65584 QTO65583:QTQ65584 RDK65583:RDM65584 RNG65583:RNI65584 RXC65583:RXE65584 SGY65583:SHA65584 SQU65583:SQW65584 TAQ65583:TAS65584 TKM65583:TKO65584 TUI65583:TUK65584 UEE65583:UEG65584 UOA65583:UOC65584 UXW65583:UXY65584 VHS65583:VHU65584 VRO65583:VRQ65584 WBK65583:WBM65584 WLG65583:WLI65584 WVC65583:WVE65584 IQ131119:IS131120 SM131119:SO131120 ACI131119:ACK131120 AME131119:AMG131120 AWA131119:AWC131120 BFW131119:BFY131120 BPS131119:BPU131120 BZO131119:BZQ131120 CJK131119:CJM131120 CTG131119:CTI131120 DDC131119:DDE131120 DMY131119:DNA131120 DWU131119:DWW131120 EGQ131119:EGS131120 EQM131119:EQO131120 FAI131119:FAK131120 FKE131119:FKG131120 FUA131119:FUC131120 GDW131119:GDY131120 GNS131119:GNU131120 GXO131119:GXQ131120 HHK131119:HHM131120 HRG131119:HRI131120 IBC131119:IBE131120 IKY131119:ILA131120 IUU131119:IUW131120 JEQ131119:JES131120 JOM131119:JOO131120 JYI131119:JYK131120 KIE131119:KIG131120 KSA131119:KSC131120 LBW131119:LBY131120 LLS131119:LLU131120 LVO131119:LVQ131120 MFK131119:MFM131120 MPG131119:MPI131120 MZC131119:MZE131120 NIY131119:NJA131120 NSU131119:NSW131120 OCQ131119:OCS131120 OMM131119:OMO131120 OWI131119:OWK131120 PGE131119:PGG131120 PQA131119:PQC131120 PZW131119:PZY131120 QJS131119:QJU131120 QTO131119:QTQ131120 RDK131119:RDM131120 RNG131119:RNI131120 RXC131119:RXE131120 SGY131119:SHA131120 SQU131119:SQW131120 TAQ131119:TAS131120 TKM131119:TKO131120 TUI131119:TUK131120 UEE131119:UEG131120 UOA131119:UOC131120 UXW131119:UXY131120 VHS131119:VHU131120 VRO131119:VRQ131120 WBK131119:WBM131120 WLG131119:WLI131120 WVC131119:WVE131120 IQ196655:IS196656 SM196655:SO196656 ACI196655:ACK196656 AME196655:AMG196656 AWA196655:AWC196656 BFW196655:BFY196656 BPS196655:BPU196656 BZO196655:BZQ196656 CJK196655:CJM196656 CTG196655:CTI196656 DDC196655:DDE196656 DMY196655:DNA196656 DWU196655:DWW196656 EGQ196655:EGS196656 EQM196655:EQO196656 FAI196655:FAK196656 FKE196655:FKG196656 FUA196655:FUC196656 GDW196655:GDY196656 GNS196655:GNU196656 GXO196655:GXQ196656 HHK196655:HHM196656 HRG196655:HRI196656 IBC196655:IBE196656 IKY196655:ILA196656 IUU196655:IUW196656 JEQ196655:JES196656 JOM196655:JOO196656 JYI196655:JYK196656 KIE196655:KIG196656 KSA196655:KSC196656 LBW196655:LBY196656 LLS196655:LLU196656 LVO196655:LVQ196656 MFK196655:MFM196656 MPG196655:MPI196656 MZC196655:MZE196656 NIY196655:NJA196656 NSU196655:NSW196656 OCQ196655:OCS196656 OMM196655:OMO196656 OWI196655:OWK196656 PGE196655:PGG196656 PQA196655:PQC196656 PZW196655:PZY196656 QJS196655:QJU196656 QTO196655:QTQ196656 RDK196655:RDM196656 RNG196655:RNI196656 RXC196655:RXE196656 SGY196655:SHA196656 SQU196655:SQW196656 TAQ196655:TAS196656 TKM196655:TKO196656 TUI196655:TUK196656 UEE196655:UEG196656 UOA196655:UOC196656 UXW196655:UXY196656 VHS196655:VHU196656 VRO196655:VRQ196656 WBK196655:WBM196656 WLG196655:WLI196656 WVC196655:WVE196656 IQ262191:IS262192 SM262191:SO262192 ACI262191:ACK262192 AME262191:AMG262192 AWA262191:AWC262192 BFW262191:BFY262192 BPS262191:BPU262192 BZO262191:BZQ262192 CJK262191:CJM262192 CTG262191:CTI262192 DDC262191:DDE262192 DMY262191:DNA262192 DWU262191:DWW262192 EGQ262191:EGS262192 EQM262191:EQO262192 FAI262191:FAK262192 FKE262191:FKG262192 FUA262191:FUC262192 GDW262191:GDY262192 GNS262191:GNU262192 GXO262191:GXQ262192 HHK262191:HHM262192 HRG262191:HRI262192 IBC262191:IBE262192 IKY262191:ILA262192 IUU262191:IUW262192 JEQ262191:JES262192 JOM262191:JOO262192 JYI262191:JYK262192 KIE262191:KIG262192 KSA262191:KSC262192 LBW262191:LBY262192 LLS262191:LLU262192 LVO262191:LVQ262192 MFK262191:MFM262192 MPG262191:MPI262192 MZC262191:MZE262192 NIY262191:NJA262192 NSU262191:NSW262192 OCQ262191:OCS262192 OMM262191:OMO262192 OWI262191:OWK262192 PGE262191:PGG262192 PQA262191:PQC262192 PZW262191:PZY262192 QJS262191:QJU262192 QTO262191:QTQ262192 RDK262191:RDM262192 RNG262191:RNI262192 RXC262191:RXE262192 SGY262191:SHA262192 SQU262191:SQW262192 TAQ262191:TAS262192 TKM262191:TKO262192 TUI262191:TUK262192 UEE262191:UEG262192 UOA262191:UOC262192 UXW262191:UXY262192 VHS262191:VHU262192 VRO262191:VRQ262192 WBK262191:WBM262192 WLG262191:WLI262192 WVC262191:WVE262192 IQ327727:IS327728 SM327727:SO327728 ACI327727:ACK327728 AME327727:AMG327728 AWA327727:AWC327728 BFW327727:BFY327728 BPS327727:BPU327728 BZO327727:BZQ327728 CJK327727:CJM327728 CTG327727:CTI327728 DDC327727:DDE327728 DMY327727:DNA327728 DWU327727:DWW327728 EGQ327727:EGS327728 EQM327727:EQO327728 FAI327727:FAK327728 FKE327727:FKG327728 FUA327727:FUC327728 GDW327727:GDY327728 GNS327727:GNU327728 GXO327727:GXQ327728 HHK327727:HHM327728 HRG327727:HRI327728 IBC327727:IBE327728 IKY327727:ILA327728 IUU327727:IUW327728 JEQ327727:JES327728 JOM327727:JOO327728 JYI327727:JYK327728 KIE327727:KIG327728 KSA327727:KSC327728 LBW327727:LBY327728 LLS327727:LLU327728 LVO327727:LVQ327728 MFK327727:MFM327728 MPG327727:MPI327728 MZC327727:MZE327728 NIY327727:NJA327728 NSU327727:NSW327728 OCQ327727:OCS327728 OMM327727:OMO327728 OWI327727:OWK327728 PGE327727:PGG327728 PQA327727:PQC327728 PZW327727:PZY327728 QJS327727:QJU327728 QTO327727:QTQ327728 RDK327727:RDM327728 RNG327727:RNI327728 RXC327727:RXE327728 SGY327727:SHA327728 SQU327727:SQW327728 TAQ327727:TAS327728 TKM327727:TKO327728 TUI327727:TUK327728 UEE327727:UEG327728 UOA327727:UOC327728 UXW327727:UXY327728 VHS327727:VHU327728 VRO327727:VRQ327728 WBK327727:WBM327728 WLG327727:WLI327728 WVC327727:WVE327728 IQ393263:IS393264 SM393263:SO393264 ACI393263:ACK393264 AME393263:AMG393264 AWA393263:AWC393264 BFW393263:BFY393264 BPS393263:BPU393264 BZO393263:BZQ393264 CJK393263:CJM393264 CTG393263:CTI393264 DDC393263:DDE393264 DMY393263:DNA393264 DWU393263:DWW393264 EGQ393263:EGS393264 EQM393263:EQO393264 FAI393263:FAK393264 FKE393263:FKG393264 FUA393263:FUC393264 GDW393263:GDY393264 GNS393263:GNU393264 GXO393263:GXQ393264 HHK393263:HHM393264 HRG393263:HRI393264 IBC393263:IBE393264 IKY393263:ILA393264 IUU393263:IUW393264 JEQ393263:JES393264 JOM393263:JOO393264 JYI393263:JYK393264 KIE393263:KIG393264 KSA393263:KSC393264 LBW393263:LBY393264 LLS393263:LLU393264 LVO393263:LVQ393264 MFK393263:MFM393264 MPG393263:MPI393264 MZC393263:MZE393264 NIY393263:NJA393264 NSU393263:NSW393264 OCQ393263:OCS393264 OMM393263:OMO393264 OWI393263:OWK393264 PGE393263:PGG393264 PQA393263:PQC393264 PZW393263:PZY393264 QJS393263:QJU393264 QTO393263:QTQ393264 RDK393263:RDM393264 RNG393263:RNI393264 RXC393263:RXE393264 SGY393263:SHA393264 SQU393263:SQW393264 TAQ393263:TAS393264 TKM393263:TKO393264 TUI393263:TUK393264 UEE393263:UEG393264 UOA393263:UOC393264 UXW393263:UXY393264 VHS393263:VHU393264 VRO393263:VRQ393264 WBK393263:WBM393264 WLG393263:WLI393264 WVC393263:WVE393264 IQ458799:IS458800 SM458799:SO458800 ACI458799:ACK458800 AME458799:AMG458800 AWA458799:AWC458800 BFW458799:BFY458800 BPS458799:BPU458800 BZO458799:BZQ458800 CJK458799:CJM458800 CTG458799:CTI458800 DDC458799:DDE458800 DMY458799:DNA458800 DWU458799:DWW458800 EGQ458799:EGS458800 EQM458799:EQO458800 FAI458799:FAK458800 FKE458799:FKG458800 FUA458799:FUC458800 GDW458799:GDY458800 GNS458799:GNU458800 GXO458799:GXQ458800 HHK458799:HHM458800 HRG458799:HRI458800 IBC458799:IBE458800 IKY458799:ILA458800 IUU458799:IUW458800 JEQ458799:JES458800 JOM458799:JOO458800 JYI458799:JYK458800 KIE458799:KIG458800 KSA458799:KSC458800 LBW458799:LBY458800 LLS458799:LLU458800 LVO458799:LVQ458800 MFK458799:MFM458800 MPG458799:MPI458800 MZC458799:MZE458800 NIY458799:NJA458800 NSU458799:NSW458800 OCQ458799:OCS458800 OMM458799:OMO458800 OWI458799:OWK458800 PGE458799:PGG458800 PQA458799:PQC458800 PZW458799:PZY458800 QJS458799:QJU458800 QTO458799:QTQ458800 RDK458799:RDM458800 RNG458799:RNI458800 RXC458799:RXE458800 SGY458799:SHA458800 SQU458799:SQW458800 TAQ458799:TAS458800 TKM458799:TKO458800 TUI458799:TUK458800 UEE458799:UEG458800 UOA458799:UOC458800 UXW458799:UXY458800 VHS458799:VHU458800 VRO458799:VRQ458800 WBK458799:WBM458800 WLG458799:WLI458800 WVC458799:WVE458800 IQ524335:IS524336 SM524335:SO524336 ACI524335:ACK524336 AME524335:AMG524336 AWA524335:AWC524336 BFW524335:BFY524336 BPS524335:BPU524336 BZO524335:BZQ524336 CJK524335:CJM524336 CTG524335:CTI524336 DDC524335:DDE524336 DMY524335:DNA524336 DWU524335:DWW524336 EGQ524335:EGS524336 EQM524335:EQO524336 FAI524335:FAK524336 FKE524335:FKG524336 FUA524335:FUC524336 GDW524335:GDY524336 GNS524335:GNU524336 GXO524335:GXQ524336 HHK524335:HHM524336 HRG524335:HRI524336 IBC524335:IBE524336 IKY524335:ILA524336 IUU524335:IUW524336 JEQ524335:JES524336 JOM524335:JOO524336 JYI524335:JYK524336 KIE524335:KIG524336 KSA524335:KSC524336 LBW524335:LBY524336 LLS524335:LLU524336 LVO524335:LVQ524336 MFK524335:MFM524336 MPG524335:MPI524336 MZC524335:MZE524336 NIY524335:NJA524336 NSU524335:NSW524336 OCQ524335:OCS524336 OMM524335:OMO524336 OWI524335:OWK524336 PGE524335:PGG524336 PQA524335:PQC524336 PZW524335:PZY524336 QJS524335:QJU524336 QTO524335:QTQ524336 RDK524335:RDM524336 RNG524335:RNI524336 RXC524335:RXE524336 SGY524335:SHA524336 SQU524335:SQW524336 TAQ524335:TAS524336 TKM524335:TKO524336 TUI524335:TUK524336 UEE524335:UEG524336 UOA524335:UOC524336 UXW524335:UXY524336 VHS524335:VHU524336 VRO524335:VRQ524336 WBK524335:WBM524336 WLG524335:WLI524336 WVC524335:WVE524336 IQ589871:IS589872 SM589871:SO589872 ACI589871:ACK589872 AME589871:AMG589872 AWA589871:AWC589872 BFW589871:BFY589872 BPS589871:BPU589872 BZO589871:BZQ589872 CJK589871:CJM589872 CTG589871:CTI589872 DDC589871:DDE589872 DMY589871:DNA589872 DWU589871:DWW589872 EGQ589871:EGS589872 EQM589871:EQO589872 FAI589871:FAK589872 FKE589871:FKG589872 FUA589871:FUC589872 GDW589871:GDY589872 GNS589871:GNU589872 GXO589871:GXQ589872 HHK589871:HHM589872 HRG589871:HRI589872 IBC589871:IBE589872 IKY589871:ILA589872 IUU589871:IUW589872 JEQ589871:JES589872 JOM589871:JOO589872 JYI589871:JYK589872 KIE589871:KIG589872 KSA589871:KSC589872 LBW589871:LBY589872 LLS589871:LLU589872 LVO589871:LVQ589872 MFK589871:MFM589872 MPG589871:MPI589872 MZC589871:MZE589872 NIY589871:NJA589872 NSU589871:NSW589872 OCQ589871:OCS589872 OMM589871:OMO589872 OWI589871:OWK589872 PGE589871:PGG589872 PQA589871:PQC589872 PZW589871:PZY589872 QJS589871:QJU589872 QTO589871:QTQ589872 RDK589871:RDM589872 RNG589871:RNI589872 RXC589871:RXE589872 SGY589871:SHA589872 SQU589871:SQW589872 TAQ589871:TAS589872 TKM589871:TKO589872 TUI589871:TUK589872 UEE589871:UEG589872 UOA589871:UOC589872 UXW589871:UXY589872 VHS589871:VHU589872 VRO589871:VRQ589872 WBK589871:WBM589872 WLG589871:WLI589872 WVC589871:WVE589872 IQ655407:IS655408 SM655407:SO655408 ACI655407:ACK655408 AME655407:AMG655408 AWA655407:AWC655408 BFW655407:BFY655408 BPS655407:BPU655408 BZO655407:BZQ655408 CJK655407:CJM655408 CTG655407:CTI655408 DDC655407:DDE655408 DMY655407:DNA655408 DWU655407:DWW655408 EGQ655407:EGS655408 EQM655407:EQO655408 FAI655407:FAK655408 FKE655407:FKG655408 FUA655407:FUC655408 GDW655407:GDY655408 GNS655407:GNU655408 GXO655407:GXQ655408 HHK655407:HHM655408 HRG655407:HRI655408 IBC655407:IBE655408 IKY655407:ILA655408 IUU655407:IUW655408 JEQ655407:JES655408 JOM655407:JOO655408 JYI655407:JYK655408 KIE655407:KIG655408 KSA655407:KSC655408 LBW655407:LBY655408 LLS655407:LLU655408 LVO655407:LVQ655408 MFK655407:MFM655408 MPG655407:MPI655408 MZC655407:MZE655408 NIY655407:NJA655408 NSU655407:NSW655408 OCQ655407:OCS655408 OMM655407:OMO655408 OWI655407:OWK655408 PGE655407:PGG655408 PQA655407:PQC655408 PZW655407:PZY655408 QJS655407:QJU655408 QTO655407:QTQ655408 RDK655407:RDM655408 RNG655407:RNI655408 RXC655407:RXE655408 SGY655407:SHA655408 SQU655407:SQW655408 TAQ655407:TAS655408 TKM655407:TKO655408 TUI655407:TUK655408 UEE655407:UEG655408 UOA655407:UOC655408 UXW655407:UXY655408 VHS655407:VHU655408 VRO655407:VRQ655408 WBK655407:WBM655408 WLG655407:WLI655408 WVC655407:WVE655408 IQ720943:IS720944 SM720943:SO720944 ACI720943:ACK720944 AME720943:AMG720944 AWA720943:AWC720944 BFW720943:BFY720944 BPS720943:BPU720944 BZO720943:BZQ720944 CJK720943:CJM720944 CTG720943:CTI720944 DDC720943:DDE720944 DMY720943:DNA720944 DWU720943:DWW720944 EGQ720943:EGS720944 EQM720943:EQO720944 FAI720943:FAK720944 FKE720943:FKG720944 FUA720943:FUC720944 GDW720943:GDY720944 GNS720943:GNU720944 GXO720943:GXQ720944 HHK720943:HHM720944 HRG720943:HRI720944 IBC720943:IBE720944 IKY720943:ILA720944 IUU720943:IUW720944 JEQ720943:JES720944 JOM720943:JOO720944 JYI720943:JYK720944 KIE720943:KIG720944 KSA720943:KSC720944 LBW720943:LBY720944 LLS720943:LLU720944 LVO720943:LVQ720944 MFK720943:MFM720944 MPG720943:MPI720944 MZC720943:MZE720944 NIY720943:NJA720944 NSU720943:NSW720944 OCQ720943:OCS720944 OMM720943:OMO720944 OWI720943:OWK720944 PGE720943:PGG720944 PQA720943:PQC720944 PZW720943:PZY720944 QJS720943:QJU720944 QTO720943:QTQ720944 RDK720943:RDM720944 RNG720943:RNI720944 RXC720943:RXE720944 SGY720943:SHA720944 SQU720943:SQW720944 TAQ720943:TAS720944 TKM720943:TKO720944 TUI720943:TUK720944 UEE720943:UEG720944 UOA720943:UOC720944 UXW720943:UXY720944 VHS720943:VHU720944 VRO720943:VRQ720944 WBK720943:WBM720944 WLG720943:WLI720944 WVC720943:WVE720944 IQ786479:IS786480 SM786479:SO786480 ACI786479:ACK786480 AME786479:AMG786480 AWA786479:AWC786480 BFW786479:BFY786480 BPS786479:BPU786480 BZO786479:BZQ786480 CJK786479:CJM786480 CTG786479:CTI786480 DDC786479:DDE786480 DMY786479:DNA786480 DWU786479:DWW786480 EGQ786479:EGS786480 EQM786479:EQO786480 FAI786479:FAK786480 FKE786479:FKG786480 FUA786479:FUC786480 GDW786479:GDY786480 GNS786479:GNU786480 GXO786479:GXQ786480 HHK786479:HHM786480 HRG786479:HRI786480 IBC786479:IBE786480 IKY786479:ILA786480 IUU786479:IUW786480 JEQ786479:JES786480 JOM786479:JOO786480 JYI786479:JYK786480 KIE786479:KIG786480 KSA786479:KSC786480 LBW786479:LBY786480 LLS786479:LLU786480 LVO786479:LVQ786480 MFK786479:MFM786480 MPG786479:MPI786480 MZC786479:MZE786480 NIY786479:NJA786480 NSU786479:NSW786480 OCQ786479:OCS786480 OMM786479:OMO786480 OWI786479:OWK786480 PGE786479:PGG786480 PQA786479:PQC786480 PZW786479:PZY786480 QJS786479:QJU786480 QTO786479:QTQ786480 RDK786479:RDM786480 RNG786479:RNI786480 RXC786479:RXE786480 SGY786479:SHA786480 SQU786479:SQW786480 TAQ786479:TAS786480 TKM786479:TKO786480 TUI786479:TUK786480 UEE786479:UEG786480 UOA786479:UOC786480 UXW786479:UXY786480 VHS786479:VHU786480 VRO786479:VRQ786480 WBK786479:WBM786480 WLG786479:WLI786480 WVC786479:WVE786480 IQ852015:IS852016 SM852015:SO852016 ACI852015:ACK852016 AME852015:AMG852016 AWA852015:AWC852016 BFW852015:BFY852016 BPS852015:BPU852016 BZO852015:BZQ852016 CJK852015:CJM852016 CTG852015:CTI852016 DDC852015:DDE852016 DMY852015:DNA852016 DWU852015:DWW852016 EGQ852015:EGS852016 EQM852015:EQO852016 FAI852015:FAK852016 FKE852015:FKG852016 FUA852015:FUC852016 GDW852015:GDY852016 GNS852015:GNU852016 GXO852015:GXQ852016 HHK852015:HHM852016 HRG852015:HRI852016 IBC852015:IBE852016 IKY852015:ILA852016 IUU852015:IUW852016 JEQ852015:JES852016 JOM852015:JOO852016 JYI852015:JYK852016 KIE852015:KIG852016 KSA852015:KSC852016 LBW852015:LBY852016 LLS852015:LLU852016 LVO852015:LVQ852016 MFK852015:MFM852016 MPG852015:MPI852016 MZC852015:MZE852016 NIY852015:NJA852016 NSU852015:NSW852016 OCQ852015:OCS852016 OMM852015:OMO852016 OWI852015:OWK852016 PGE852015:PGG852016 PQA852015:PQC852016 PZW852015:PZY852016 QJS852015:QJU852016 QTO852015:QTQ852016 RDK852015:RDM852016 RNG852015:RNI852016 RXC852015:RXE852016 SGY852015:SHA852016 SQU852015:SQW852016 TAQ852015:TAS852016 TKM852015:TKO852016 TUI852015:TUK852016 UEE852015:UEG852016 UOA852015:UOC852016 UXW852015:UXY852016 VHS852015:VHU852016 VRO852015:VRQ852016 WBK852015:WBM852016 WLG852015:WLI852016 WVC852015:WVE852016 IQ917551:IS917552 SM917551:SO917552 ACI917551:ACK917552 AME917551:AMG917552 AWA917551:AWC917552 BFW917551:BFY917552 BPS917551:BPU917552 BZO917551:BZQ917552 CJK917551:CJM917552 CTG917551:CTI917552 DDC917551:DDE917552 DMY917551:DNA917552 DWU917551:DWW917552 EGQ917551:EGS917552 EQM917551:EQO917552 FAI917551:FAK917552 FKE917551:FKG917552 FUA917551:FUC917552 GDW917551:GDY917552 GNS917551:GNU917552 GXO917551:GXQ917552 HHK917551:HHM917552 HRG917551:HRI917552 IBC917551:IBE917552 IKY917551:ILA917552 IUU917551:IUW917552 JEQ917551:JES917552 JOM917551:JOO917552 JYI917551:JYK917552 KIE917551:KIG917552 KSA917551:KSC917552 LBW917551:LBY917552 LLS917551:LLU917552 LVO917551:LVQ917552 MFK917551:MFM917552 MPG917551:MPI917552 MZC917551:MZE917552 NIY917551:NJA917552 NSU917551:NSW917552 OCQ917551:OCS917552 OMM917551:OMO917552 OWI917551:OWK917552 PGE917551:PGG917552 PQA917551:PQC917552 PZW917551:PZY917552 QJS917551:QJU917552 QTO917551:QTQ917552 RDK917551:RDM917552 RNG917551:RNI917552 RXC917551:RXE917552 SGY917551:SHA917552 SQU917551:SQW917552 TAQ917551:TAS917552 TKM917551:TKO917552 TUI917551:TUK917552 UEE917551:UEG917552 UOA917551:UOC917552 UXW917551:UXY917552 VHS917551:VHU917552 VRO917551:VRQ917552 WBK917551:WBM917552 WLG917551:WLI917552 WVC917551:WVE917552 IQ983087:IS983088 SM983087:SO983088 ACI983087:ACK983088 AME983087:AMG983088 AWA983087:AWC983088 BFW983087:BFY983088 BPS983087:BPU983088 BZO983087:BZQ983088 CJK983087:CJM983088 CTG983087:CTI983088 DDC983087:DDE983088 DMY983087:DNA983088 DWU983087:DWW983088 EGQ983087:EGS983088 EQM983087:EQO983088 FAI983087:FAK983088 FKE983087:FKG983088 FUA983087:FUC983088 GDW983087:GDY983088 GNS983087:GNU983088 GXO983087:GXQ983088 HHK983087:HHM983088 HRG983087:HRI983088 IBC983087:IBE983088 IKY983087:ILA983088 IUU983087:IUW983088 JEQ983087:JES983088 JOM983087:JOO983088 JYI983087:JYK983088 KIE983087:KIG983088 KSA983087:KSC983088 LBW983087:LBY983088 LLS983087:LLU983088 LVO983087:LVQ983088 MFK983087:MFM983088 MPG983087:MPI983088 MZC983087:MZE983088 NIY983087:NJA983088 NSU983087:NSW983088 OCQ983087:OCS983088 OMM983087:OMO983088 OWI983087:OWK983088 PGE983087:PGG983088 PQA983087:PQC983088 PZW983087:PZY983088 QJS983087:QJU983088 QTO983087:QTQ983088 RDK983087:RDM983088 RNG983087:RNI983088 RXC983087:RXE983088 SGY983087:SHA983088 SQU983087:SQW983088 TAQ983087:TAS983088 TKM983087:TKO983088 TUI983087:TUK983088 UEE983087:UEG983088 UOA983087:UOC983088 UXW983087:UXY983088 VHS983087:VHU983088 VRO983087:VRQ983088 WBK983087:WBM983088 WLG983087:WLI983088 WVC983087:WVE983088 P65548 HW65546 RS65546 ABO65546 ALK65546 AVG65546 BFC65546 BOY65546 BYU65546 CIQ65546 CSM65546 DCI65546 DME65546 DWA65546 EFW65546 EPS65546 EZO65546 FJK65546 FTG65546 GDC65546 GMY65546 GWU65546 HGQ65546 HQM65546 IAI65546 IKE65546 IUA65546 JDW65546 JNS65546 JXO65546 KHK65546 KRG65546 LBC65546 LKY65546 LUU65546 MEQ65546 MOM65546 MYI65546 NIE65546 NSA65546 OBW65546 OLS65546 OVO65546 PFK65546 PPG65546 PZC65546 QIY65546 QSU65546 RCQ65546 RMM65546 RWI65546 SGE65546 SQA65546 SZW65546 TJS65546 TTO65546 UDK65546 UNG65546 UXC65546 VGY65546 VQU65546 WAQ65546 WKM65546 WUI65546 P131084 HW131082 RS131082 ABO131082 ALK131082 AVG131082 BFC131082 BOY131082 BYU131082 CIQ131082 CSM131082 DCI131082 DME131082 DWA131082 EFW131082 EPS131082 EZO131082 FJK131082 FTG131082 GDC131082 GMY131082 GWU131082 HGQ131082 HQM131082 IAI131082 IKE131082 IUA131082 JDW131082 JNS131082 JXO131082 KHK131082 KRG131082 LBC131082 LKY131082 LUU131082 MEQ131082 MOM131082 MYI131082 NIE131082 NSA131082 OBW131082 OLS131082 OVO131082 PFK131082 PPG131082 PZC131082 QIY131082 QSU131082 RCQ131082 RMM131082 RWI131082 SGE131082 SQA131082 SZW131082 TJS131082 TTO131082 UDK131082 UNG131082 UXC131082 VGY131082 VQU131082 WAQ131082 WKM131082 WUI131082 P196620 HW196618 RS196618 ABO196618 ALK196618 AVG196618 BFC196618 BOY196618 BYU196618 CIQ196618 CSM196618 DCI196618 DME196618 DWA196618 EFW196618 EPS196618 EZO196618 FJK196618 FTG196618 GDC196618 GMY196618 GWU196618 HGQ196618 HQM196618 IAI196618 IKE196618 IUA196618 JDW196618 JNS196618 JXO196618 KHK196618 KRG196618 LBC196618 LKY196618 LUU196618 MEQ196618 MOM196618 MYI196618 NIE196618 NSA196618 OBW196618 OLS196618 OVO196618 PFK196618 PPG196618 PZC196618 QIY196618 QSU196618 RCQ196618 RMM196618 RWI196618 SGE196618 SQA196618 SZW196618 TJS196618 TTO196618 UDK196618 UNG196618 UXC196618 VGY196618 VQU196618 WAQ196618 WKM196618 WUI196618 P262156 HW262154 RS262154 ABO262154 ALK262154 AVG262154 BFC262154 BOY262154 BYU262154 CIQ262154 CSM262154 DCI262154 DME262154 DWA262154 EFW262154 EPS262154 EZO262154 FJK262154 FTG262154 GDC262154 GMY262154 GWU262154 HGQ262154 HQM262154 IAI262154 IKE262154 IUA262154 JDW262154 JNS262154 JXO262154 KHK262154 KRG262154 LBC262154 LKY262154 LUU262154 MEQ262154 MOM262154 MYI262154 NIE262154 NSA262154 OBW262154 OLS262154 OVO262154 PFK262154 PPG262154 PZC262154 QIY262154 QSU262154 RCQ262154 RMM262154 RWI262154 SGE262154 SQA262154 SZW262154 TJS262154 TTO262154 UDK262154 UNG262154 UXC262154 VGY262154 VQU262154 WAQ262154 WKM262154 WUI262154 P327692 HW327690 RS327690 ABO327690 ALK327690 AVG327690 BFC327690 BOY327690 BYU327690 CIQ327690 CSM327690 DCI327690 DME327690 DWA327690 EFW327690 EPS327690 EZO327690 FJK327690 FTG327690 GDC327690 GMY327690 GWU327690 HGQ327690 HQM327690 IAI327690 IKE327690 IUA327690 JDW327690 JNS327690 JXO327690 KHK327690 KRG327690 LBC327690 LKY327690 LUU327690 MEQ327690 MOM327690 MYI327690 NIE327690 NSA327690 OBW327690 OLS327690 OVO327690 PFK327690 PPG327690 PZC327690 QIY327690 QSU327690 RCQ327690 RMM327690 RWI327690 SGE327690 SQA327690 SZW327690 TJS327690 TTO327690 UDK327690 UNG327690 UXC327690 VGY327690 VQU327690 WAQ327690 WKM327690 WUI327690 P393228 HW393226 RS393226 ABO393226 ALK393226 AVG393226 BFC393226 BOY393226 BYU393226 CIQ393226 CSM393226 DCI393226 DME393226 DWA393226 EFW393226 EPS393226 EZO393226 FJK393226 FTG393226 GDC393226 GMY393226 GWU393226 HGQ393226 HQM393226 IAI393226 IKE393226 IUA393226 JDW393226 JNS393226 JXO393226 KHK393226 KRG393226 LBC393226 LKY393226 LUU393226 MEQ393226 MOM393226 MYI393226 NIE393226 NSA393226 OBW393226 OLS393226 OVO393226 PFK393226 PPG393226 PZC393226 QIY393226 QSU393226 RCQ393226 RMM393226 RWI393226 SGE393226 SQA393226 SZW393226 TJS393226 TTO393226 UDK393226 UNG393226 UXC393226 VGY393226 VQU393226 WAQ393226 WKM393226 WUI393226 P458764 HW458762 RS458762 ABO458762 ALK458762 AVG458762 BFC458762 BOY458762 BYU458762 CIQ458762 CSM458762 DCI458762 DME458762 DWA458762 EFW458762 EPS458762 EZO458762 FJK458762 FTG458762 GDC458762 GMY458762 GWU458762 HGQ458762 HQM458762 IAI458762 IKE458762 IUA458762 JDW458762 JNS458762 JXO458762 KHK458762 KRG458762 LBC458762 LKY458762 LUU458762 MEQ458762 MOM458762 MYI458762 NIE458762 NSA458762 OBW458762 OLS458762 OVO458762 PFK458762 PPG458762 PZC458762 QIY458762 QSU458762 RCQ458762 RMM458762 RWI458762 SGE458762 SQA458762 SZW458762 TJS458762 TTO458762 UDK458762 UNG458762 UXC458762 VGY458762 VQU458762 WAQ458762 WKM458762 WUI458762 P524300 HW524298 RS524298 ABO524298 ALK524298 AVG524298 BFC524298 BOY524298 BYU524298 CIQ524298 CSM524298 DCI524298 DME524298 DWA524298 EFW524298 EPS524298 EZO524298 FJK524298 FTG524298 GDC524298 GMY524298 GWU524298 HGQ524298 HQM524298 IAI524298 IKE524298 IUA524298 JDW524298 JNS524298 JXO524298 KHK524298 KRG524298 LBC524298 LKY524298 LUU524298 MEQ524298 MOM524298 MYI524298 NIE524298 NSA524298 OBW524298 OLS524298 OVO524298 PFK524298 PPG524298 PZC524298 QIY524298 QSU524298 RCQ524298 RMM524298 RWI524298 SGE524298 SQA524298 SZW524298 TJS524298 TTO524298 UDK524298 UNG524298 UXC524298 VGY524298 VQU524298 WAQ524298 WKM524298 WUI524298 P589836 HW589834 RS589834 ABO589834 ALK589834 AVG589834 BFC589834 BOY589834 BYU589834 CIQ589834 CSM589834 DCI589834 DME589834 DWA589834 EFW589834 EPS589834 EZO589834 FJK589834 FTG589834 GDC589834 GMY589834 GWU589834 HGQ589834 HQM589834 IAI589834 IKE589834 IUA589834 JDW589834 JNS589834 JXO589834 KHK589834 KRG589834 LBC589834 LKY589834 LUU589834 MEQ589834 MOM589834 MYI589834 NIE589834 NSA589834 OBW589834 OLS589834 OVO589834 PFK589834 PPG589834 PZC589834 QIY589834 QSU589834 RCQ589834 RMM589834 RWI589834 SGE589834 SQA589834 SZW589834 TJS589834 TTO589834 UDK589834 UNG589834 UXC589834 VGY589834 VQU589834 WAQ589834 WKM589834 WUI589834 P655372 HW655370 RS655370 ABO655370 ALK655370 AVG655370 BFC655370 BOY655370 BYU655370 CIQ655370 CSM655370 DCI655370 DME655370 DWA655370 EFW655370 EPS655370 EZO655370 FJK655370 FTG655370 GDC655370 GMY655370 GWU655370 HGQ655370 HQM655370 IAI655370 IKE655370 IUA655370 JDW655370 JNS655370 JXO655370 KHK655370 KRG655370 LBC655370 LKY655370 LUU655370 MEQ655370 MOM655370 MYI655370 NIE655370 NSA655370 OBW655370 OLS655370 OVO655370 PFK655370 PPG655370 PZC655370 QIY655370 QSU655370 RCQ655370 RMM655370 RWI655370 SGE655370 SQA655370 SZW655370 TJS655370 TTO655370 UDK655370 UNG655370 UXC655370 VGY655370 VQU655370 WAQ655370 WKM655370 WUI655370 P720908 HW720906 RS720906 ABO720906 ALK720906 AVG720906 BFC720906 BOY720906 BYU720906 CIQ720906 CSM720906 DCI720906 DME720906 DWA720906 EFW720906 EPS720906 EZO720906 FJK720906 FTG720906 GDC720906 GMY720906 GWU720906 HGQ720906 HQM720906 IAI720906 IKE720906 IUA720906 JDW720906 JNS720906 JXO720906 KHK720906 KRG720906 LBC720906 LKY720906 LUU720906 MEQ720906 MOM720906 MYI720906 NIE720906 NSA720906 OBW720906 OLS720906 OVO720906 PFK720906 PPG720906 PZC720906 QIY720906 QSU720906 RCQ720906 RMM720906 RWI720906 SGE720906 SQA720906 SZW720906 TJS720906 TTO720906 UDK720906 UNG720906 UXC720906 VGY720906 VQU720906 WAQ720906 WKM720906 WUI720906 P786444 HW786442 RS786442 ABO786442 ALK786442 AVG786442 BFC786442 BOY786442 BYU786442 CIQ786442 CSM786442 DCI786442 DME786442 DWA786442 EFW786442 EPS786442 EZO786442 FJK786442 FTG786442 GDC786442 GMY786442 GWU786442 HGQ786442 HQM786442 IAI786442 IKE786442 IUA786442 JDW786442 JNS786442 JXO786442 KHK786442 KRG786442 LBC786442 LKY786442 LUU786442 MEQ786442 MOM786442 MYI786442 NIE786442 NSA786442 OBW786442 OLS786442 OVO786442 PFK786442 PPG786442 PZC786442 QIY786442 QSU786442 RCQ786442 RMM786442 RWI786442 SGE786442 SQA786442 SZW786442 TJS786442 TTO786442 UDK786442 UNG786442 UXC786442 VGY786442 VQU786442 WAQ786442 WKM786442 WUI786442 P851980 HW851978 RS851978 ABO851978 ALK851978 AVG851978 BFC851978 BOY851978 BYU851978 CIQ851978 CSM851978 DCI851978 DME851978 DWA851978 EFW851978 EPS851978 EZO851978 FJK851978 FTG851978 GDC851978 GMY851978 GWU851978 HGQ851978 HQM851978 IAI851978 IKE851978 IUA851978 JDW851978 JNS851978 JXO851978 KHK851978 KRG851978 LBC851978 LKY851978 LUU851978 MEQ851978 MOM851978 MYI851978 NIE851978 NSA851978 OBW851978 OLS851978 OVO851978 PFK851978 PPG851978 PZC851978 QIY851978 QSU851978 RCQ851978 RMM851978 RWI851978 SGE851978 SQA851978 SZW851978 TJS851978 TTO851978 UDK851978 UNG851978 UXC851978 VGY851978 VQU851978 WAQ851978 WKM851978 WUI851978 P917516 HW917514 RS917514 ABO917514 ALK917514 AVG917514 BFC917514 BOY917514 BYU917514 CIQ917514 CSM917514 DCI917514 DME917514 DWA917514 EFW917514 EPS917514 EZO917514 FJK917514 FTG917514 GDC917514 GMY917514 GWU917514 HGQ917514 HQM917514 IAI917514 IKE917514 IUA917514 JDW917514 JNS917514 JXO917514 KHK917514 KRG917514 LBC917514 LKY917514 LUU917514 MEQ917514 MOM917514 MYI917514 NIE917514 NSA917514 OBW917514 OLS917514 OVO917514 PFK917514 PPG917514 PZC917514 QIY917514 QSU917514 RCQ917514 RMM917514 RWI917514 SGE917514 SQA917514 SZW917514 TJS917514 TTO917514 UDK917514 UNG917514 UXC917514 VGY917514 VQU917514 WAQ917514 WKM917514 WUI917514 P983052 HW983050 RS983050 ABO983050 ALK983050 AVG983050 BFC983050 BOY983050 BYU983050 CIQ983050 CSM983050 DCI983050 DME983050 DWA983050 EFW983050 EPS983050 EZO983050 FJK983050 FTG983050 GDC983050 GMY983050 GWU983050 HGQ983050 HQM983050 IAI983050 IKE983050 IUA983050 JDW983050 JNS983050 JXO983050 KHK983050 KRG983050 LBC983050 LKY983050 LUU983050 MEQ983050 MOM983050 MYI983050 NIE983050 NSA983050 OBW983050 OLS983050 OVO983050 PFK983050 PPG983050 PZC983050 QIY983050 QSU983050 RCQ983050 RMM983050 RWI983050 SGE983050 SQA983050 SZW983050 TJS983050 TTO983050 UDK983050 UNG983050 UXC983050 VGY983050 VQU983050 WAQ983050 WKM983050 WUI983050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IQ65579:IS65579 SM65579:SO65579 ACI65579:ACK65579 AME65579:AMG65579 AWA65579:AWC65579 BFW65579:BFY65579 BPS65579:BPU65579 BZO65579:BZQ65579 CJK65579:CJM65579 CTG65579:CTI65579 DDC65579:DDE65579 DMY65579:DNA65579 DWU65579:DWW65579 EGQ65579:EGS65579 EQM65579:EQO65579 FAI65579:FAK65579 FKE65579:FKG65579 FUA65579:FUC65579 GDW65579:GDY65579 GNS65579:GNU65579 GXO65579:GXQ65579 HHK65579:HHM65579 HRG65579:HRI65579 IBC65579:IBE65579 IKY65579:ILA65579 IUU65579:IUW65579 JEQ65579:JES65579 JOM65579:JOO65579 JYI65579:JYK65579 KIE65579:KIG65579 KSA65579:KSC65579 LBW65579:LBY65579 LLS65579:LLU65579 LVO65579:LVQ65579 MFK65579:MFM65579 MPG65579:MPI65579 MZC65579:MZE65579 NIY65579:NJA65579 NSU65579:NSW65579 OCQ65579:OCS65579 OMM65579:OMO65579 OWI65579:OWK65579 PGE65579:PGG65579 PQA65579:PQC65579 PZW65579:PZY65579 QJS65579:QJU65579 QTO65579:QTQ65579 RDK65579:RDM65579 RNG65579:RNI65579 RXC65579:RXE65579 SGY65579:SHA65579 SQU65579:SQW65579 TAQ65579:TAS65579 TKM65579:TKO65579 TUI65579:TUK65579 UEE65579:UEG65579 UOA65579:UOC65579 UXW65579:UXY65579 VHS65579:VHU65579 VRO65579:VRQ65579 WBK65579:WBM65579 WLG65579:WLI65579 WVC65579:WVE65579 IQ131115:IS131115 SM131115:SO131115 ACI131115:ACK131115 AME131115:AMG131115 AWA131115:AWC131115 BFW131115:BFY131115 BPS131115:BPU131115 BZO131115:BZQ131115 CJK131115:CJM131115 CTG131115:CTI131115 DDC131115:DDE131115 DMY131115:DNA131115 DWU131115:DWW131115 EGQ131115:EGS131115 EQM131115:EQO131115 FAI131115:FAK131115 FKE131115:FKG131115 FUA131115:FUC131115 GDW131115:GDY131115 GNS131115:GNU131115 GXO131115:GXQ131115 HHK131115:HHM131115 HRG131115:HRI131115 IBC131115:IBE131115 IKY131115:ILA131115 IUU131115:IUW131115 JEQ131115:JES131115 JOM131115:JOO131115 JYI131115:JYK131115 KIE131115:KIG131115 KSA131115:KSC131115 LBW131115:LBY131115 LLS131115:LLU131115 LVO131115:LVQ131115 MFK131115:MFM131115 MPG131115:MPI131115 MZC131115:MZE131115 NIY131115:NJA131115 NSU131115:NSW131115 OCQ131115:OCS131115 OMM131115:OMO131115 OWI131115:OWK131115 PGE131115:PGG131115 PQA131115:PQC131115 PZW131115:PZY131115 QJS131115:QJU131115 QTO131115:QTQ131115 RDK131115:RDM131115 RNG131115:RNI131115 RXC131115:RXE131115 SGY131115:SHA131115 SQU131115:SQW131115 TAQ131115:TAS131115 TKM131115:TKO131115 TUI131115:TUK131115 UEE131115:UEG131115 UOA131115:UOC131115 UXW131115:UXY131115 VHS131115:VHU131115 VRO131115:VRQ131115 WBK131115:WBM131115 WLG131115:WLI131115 WVC131115:WVE131115 IQ196651:IS196651 SM196651:SO196651 ACI196651:ACK196651 AME196651:AMG196651 AWA196651:AWC196651 BFW196651:BFY196651 BPS196651:BPU196651 BZO196651:BZQ196651 CJK196651:CJM196651 CTG196651:CTI196651 DDC196651:DDE196651 DMY196651:DNA196651 DWU196651:DWW196651 EGQ196651:EGS196651 EQM196651:EQO196651 FAI196651:FAK196651 FKE196651:FKG196651 FUA196651:FUC196651 GDW196651:GDY196651 GNS196651:GNU196651 GXO196651:GXQ196651 HHK196651:HHM196651 HRG196651:HRI196651 IBC196651:IBE196651 IKY196651:ILA196651 IUU196651:IUW196651 JEQ196651:JES196651 JOM196651:JOO196651 JYI196651:JYK196651 KIE196651:KIG196651 KSA196651:KSC196651 LBW196651:LBY196651 LLS196651:LLU196651 LVO196651:LVQ196651 MFK196651:MFM196651 MPG196651:MPI196651 MZC196651:MZE196651 NIY196651:NJA196651 NSU196651:NSW196651 OCQ196651:OCS196651 OMM196651:OMO196651 OWI196651:OWK196651 PGE196651:PGG196651 PQA196651:PQC196651 PZW196651:PZY196651 QJS196651:QJU196651 QTO196651:QTQ196651 RDK196651:RDM196651 RNG196651:RNI196651 RXC196651:RXE196651 SGY196651:SHA196651 SQU196651:SQW196651 TAQ196651:TAS196651 TKM196651:TKO196651 TUI196651:TUK196651 UEE196651:UEG196651 UOA196651:UOC196651 UXW196651:UXY196651 VHS196651:VHU196651 VRO196651:VRQ196651 WBK196651:WBM196651 WLG196651:WLI196651 WVC196651:WVE196651 IQ262187:IS262187 SM262187:SO262187 ACI262187:ACK262187 AME262187:AMG262187 AWA262187:AWC262187 BFW262187:BFY262187 BPS262187:BPU262187 BZO262187:BZQ262187 CJK262187:CJM262187 CTG262187:CTI262187 DDC262187:DDE262187 DMY262187:DNA262187 DWU262187:DWW262187 EGQ262187:EGS262187 EQM262187:EQO262187 FAI262187:FAK262187 FKE262187:FKG262187 FUA262187:FUC262187 GDW262187:GDY262187 GNS262187:GNU262187 GXO262187:GXQ262187 HHK262187:HHM262187 HRG262187:HRI262187 IBC262187:IBE262187 IKY262187:ILA262187 IUU262187:IUW262187 JEQ262187:JES262187 JOM262187:JOO262187 JYI262187:JYK262187 KIE262187:KIG262187 KSA262187:KSC262187 LBW262187:LBY262187 LLS262187:LLU262187 LVO262187:LVQ262187 MFK262187:MFM262187 MPG262187:MPI262187 MZC262187:MZE262187 NIY262187:NJA262187 NSU262187:NSW262187 OCQ262187:OCS262187 OMM262187:OMO262187 OWI262187:OWK262187 PGE262187:PGG262187 PQA262187:PQC262187 PZW262187:PZY262187 QJS262187:QJU262187 QTO262187:QTQ262187 RDK262187:RDM262187 RNG262187:RNI262187 RXC262187:RXE262187 SGY262187:SHA262187 SQU262187:SQW262187 TAQ262187:TAS262187 TKM262187:TKO262187 TUI262187:TUK262187 UEE262187:UEG262187 UOA262187:UOC262187 UXW262187:UXY262187 VHS262187:VHU262187 VRO262187:VRQ262187 WBK262187:WBM262187 WLG262187:WLI262187 WVC262187:WVE262187 IQ327723:IS327723 SM327723:SO327723 ACI327723:ACK327723 AME327723:AMG327723 AWA327723:AWC327723 BFW327723:BFY327723 BPS327723:BPU327723 BZO327723:BZQ327723 CJK327723:CJM327723 CTG327723:CTI327723 DDC327723:DDE327723 DMY327723:DNA327723 DWU327723:DWW327723 EGQ327723:EGS327723 EQM327723:EQO327723 FAI327723:FAK327723 FKE327723:FKG327723 FUA327723:FUC327723 GDW327723:GDY327723 GNS327723:GNU327723 GXO327723:GXQ327723 HHK327723:HHM327723 HRG327723:HRI327723 IBC327723:IBE327723 IKY327723:ILA327723 IUU327723:IUW327723 JEQ327723:JES327723 JOM327723:JOO327723 JYI327723:JYK327723 KIE327723:KIG327723 KSA327723:KSC327723 LBW327723:LBY327723 LLS327723:LLU327723 LVO327723:LVQ327723 MFK327723:MFM327723 MPG327723:MPI327723 MZC327723:MZE327723 NIY327723:NJA327723 NSU327723:NSW327723 OCQ327723:OCS327723 OMM327723:OMO327723 OWI327723:OWK327723 PGE327723:PGG327723 PQA327723:PQC327723 PZW327723:PZY327723 QJS327723:QJU327723 QTO327723:QTQ327723 RDK327723:RDM327723 RNG327723:RNI327723 RXC327723:RXE327723 SGY327723:SHA327723 SQU327723:SQW327723 TAQ327723:TAS327723 TKM327723:TKO327723 TUI327723:TUK327723 UEE327723:UEG327723 UOA327723:UOC327723 UXW327723:UXY327723 VHS327723:VHU327723 VRO327723:VRQ327723 WBK327723:WBM327723 WLG327723:WLI327723 WVC327723:WVE327723 IQ393259:IS393259 SM393259:SO393259 ACI393259:ACK393259 AME393259:AMG393259 AWA393259:AWC393259 BFW393259:BFY393259 BPS393259:BPU393259 BZO393259:BZQ393259 CJK393259:CJM393259 CTG393259:CTI393259 DDC393259:DDE393259 DMY393259:DNA393259 DWU393259:DWW393259 EGQ393259:EGS393259 EQM393259:EQO393259 FAI393259:FAK393259 FKE393259:FKG393259 FUA393259:FUC393259 GDW393259:GDY393259 GNS393259:GNU393259 GXO393259:GXQ393259 HHK393259:HHM393259 HRG393259:HRI393259 IBC393259:IBE393259 IKY393259:ILA393259 IUU393259:IUW393259 JEQ393259:JES393259 JOM393259:JOO393259 JYI393259:JYK393259 KIE393259:KIG393259 KSA393259:KSC393259 LBW393259:LBY393259 LLS393259:LLU393259 LVO393259:LVQ393259 MFK393259:MFM393259 MPG393259:MPI393259 MZC393259:MZE393259 NIY393259:NJA393259 NSU393259:NSW393259 OCQ393259:OCS393259 OMM393259:OMO393259 OWI393259:OWK393259 PGE393259:PGG393259 PQA393259:PQC393259 PZW393259:PZY393259 QJS393259:QJU393259 QTO393259:QTQ393259 RDK393259:RDM393259 RNG393259:RNI393259 RXC393259:RXE393259 SGY393259:SHA393259 SQU393259:SQW393259 TAQ393259:TAS393259 TKM393259:TKO393259 TUI393259:TUK393259 UEE393259:UEG393259 UOA393259:UOC393259 UXW393259:UXY393259 VHS393259:VHU393259 VRO393259:VRQ393259 WBK393259:WBM393259 WLG393259:WLI393259 WVC393259:WVE393259 IQ458795:IS458795 SM458795:SO458795 ACI458795:ACK458795 AME458795:AMG458795 AWA458795:AWC458795 BFW458795:BFY458795 BPS458795:BPU458795 BZO458795:BZQ458795 CJK458795:CJM458795 CTG458795:CTI458795 DDC458795:DDE458795 DMY458795:DNA458795 DWU458795:DWW458795 EGQ458795:EGS458795 EQM458795:EQO458795 FAI458795:FAK458795 FKE458795:FKG458795 FUA458795:FUC458795 GDW458795:GDY458795 GNS458795:GNU458795 GXO458795:GXQ458795 HHK458795:HHM458795 HRG458795:HRI458795 IBC458795:IBE458795 IKY458795:ILA458795 IUU458795:IUW458795 JEQ458795:JES458795 JOM458795:JOO458795 JYI458795:JYK458795 KIE458795:KIG458795 KSA458795:KSC458795 LBW458795:LBY458795 LLS458795:LLU458795 LVO458795:LVQ458795 MFK458795:MFM458795 MPG458795:MPI458795 MZC458795:MZE458795 NIY458795:NJA458795 NSU458795:NSW458795 OCQ458795:OCS458795 OMM458795:OMO458795 OWI458795:OWK458795 PGE458795:PGG458795 PQA458795:PQC458795 PZW458795:PZY458795 QJS458795:QJU458795 QTO458795:QTQ458795 RDK458795:RDM458795 RNG458795:RNI458795 RXC458795:RXE458795 SGY458795:SHA458795 SQU458795:SQW458795 TAQ458795:TAS458795 TKM458795:TKO458795 TUI458795:TUK458795 UEE458795:UEG458795 UOA458795:UOC458795 UXW458795:UXY458795 VHS458795:VHU458795 VRO458795:VRQ458795 WBK458795:WBM458795 WLG458795:WLI458795 WVC458795:WVE458795 IQ524331:IS524331 SM524331:SO524331 ACI524331:ACK524331 AME524331:AMG524331 AWA524331:AWC524331 BFW524331:BFY524331 BPS524331:BPU524331 BZO524331:BZQ524331 CJK524331:CJM524331 CTG524331:CTI524331 DDC524331:DDE524331 DMY524331:DNA524331 DWU524331:DWW524331 EGQ524331:EGS524331 EQM524331:EQO524331 FAI524331:FAK524331 FKE524331:FKG524331 FUA524331:FUC524331 GDW524331:GDY524331 GNS524331:GNU524331 GXO524331:GXQ524331 HHK524331:HHM524331 HRG524331:HRI524331 IBC524331:IBE524331 IKY524331:ILA524331 IUU524331:IUW524331 JEQ524331:JES524331 JOM524331:JOO524331 JYI524331:JYK524331 KIE524331:KIG524331 KSA524331:KSC524331 LBW524331:LBY524331 LLS524331:LLU524331 LVO524331:LVQ524331 MFK524331:MFM524331 MPG524331:MPI524331 MZC524331:MZE524331 NIY524331:NJA524331 NSU524331:NSW524331 OCQ524331:OCS524331 OMM524331:OMO524331 OWI524331:OWK524331 PGE524331:PGG524331 PQA524331:PQC524331 PZW524331:PZY524331 QJS524331:QJU524331 QTO524331:QTQ524331 RDK524331:RDM524331 RNG524331:RNI524331 RXC524331:RXE524331 SGY524331:SHA524331 SQU524331:SQW524331 TAQ524331:TAS524331 TKM524331:TKO524331 TUI524331:TUK524331 UEE524331:UEG524331 UOA524331:UOC524331 UXW524331:UXY524331 VHS524331:VHU524331 VRO524331:VRQ524331 WBK524331:WBM524331 WLG524331:WLI524331 WVC524331:WVE524331 IQ589867:IS589867 SM589867:SO589867 ACI589867:ACK589867 AME589867:AMG589867 AWA589867:AWC589867 BFW589867:BFY589867 BPS589867:BPU589867 BZO589867:BZQ589867 CJK589867:CJM589867 CTG589867:CTI589867 DDC589867:DDE589867 DMY589867:DNA589867 DWU589867:DWW589867 EGQ589867:EGS589867 EQM589867:EQO589867 FAI589867:FAK589867 FKE589867:FKG589867 FUA589867:FUC589867 GDW589867:GDY589867 GNS589867:GNU589867 GXO589867:GXQ589867 HHK589867:HHM589867 HRG589867:HRI589867 IBC589867:IBE589867 IKY589867:ILA589867 IUU589867:IUW589867 JEQ589867:JES589867 JOM589867:JOO589867 JYI589867:JYK589867 KIE589867:KIG589867 KSA589867:KSC589867 LBW589867:LBY589867 LLS589867:LLU589867 LVO589867:LVQ589867 MFK589867:MFM589867 MPG589867:MPI589867 MZC589867:MZE589867 NIY589867:NJA589867 NSU589867:NSW589867 OCQ589867:OCS589867 OMM589867:OMO589867 OWI589867:OWK589867 PGE589867:PGG589867 PQA589867:PQC589867 PZW589867:PZY589867 QJS589867:QJU589867 QTO589867:QTQ589867 RDK589867:RDM589867 RNG589867:RNI589867 RXC589867:RXE589867 SGY589867:SHA589867 SQU589867:SQW589867 TAQ589867:TAS589867 TKM589867:TKO589867 TUI589867:TUK589867 UEE589867:UEG589867 UOA589867:UOC589867 UXW589867:UXY589867 VHS589867:VHU589867 VRO589867:VRQ589867 WBK589867:WBM589867 WLG589867:WLI589867 WVC589867:WVE589867 IQ655403:IS655403 SM655403:SO655403 ACI655403:ACK655403 AME655403:AMG655403 AWA655403:AWC655403 BFW655403:BFY655403 BPS655403:BPU655403 BZO655403:BZQ655403 CJK655403:CJM655403 CTG655403:CTI655403 DDC655403:DDE655403 DMY655403:DNA655403 DWU655403:DWW655403 EGQ655403:EGS655403 EQM655403:EQO655403 FAI655403:FAK655403 FKE655403:FKG655403 FUA655403:FUC655403 GDW655403:GDY655403 GNS655403:GNU655403 GXO655403:GXQ655403 HHK655403:HHM655403 HRG655403:HRI655403 IBC655403:IBE655403 IKY655403:ILA655403 IUU655403:IUW655403 JEQ655403:JES655403 JOM655403:JOO655403 JYI655403:JYK655403 KIE655403:KIG655403 KSA655403:KSC655403 LBW655403:LBY655403 LLS655403:LLU655403 LVO655403:LVQ655403 MFK655403:MFM655403 MPG655403:MPI655403 MZC655403:MZE655403 NIY655403:NJA655403 NSU655403:NSW655403 OCQ655403:OCS655403 OMM655403:OMO655403 OWI655403:OWK655403 PGE655403:PGG655403 PQA655403:PQC655403 PZW655403:PZY655403 QJS655403:QJU655403 QTO655403:QTQ655403 RDK655403:RDM655403 RNG655403:RNI655403 RXC655403:RXE655403 SGY655403:SHA655403 SQU655403:SQW655403 TAQ655403:TAS655403 TKM655403:TKO655403 TUI655403:TUK655403 UEE655403:UEG655403 UOA655403:UOC655403 UXW655403:UXY655403 VHS655403:VHU655403 VRO655403:VRQ655403 WBK655403:WBM655403 WLG655403:WLI655403 WVC655403:WVE655403 IQ720939:IS720939 SM720939:SO720939 ACI720939:ACK720939 AME720939:AMG720939 AWA720939:AWC720939 BFW720939:BFY720939 BPS720939:BPU720939 BZO720939:BZQ720939 CJK720939:CJM720939 CTG720939:CTI720939 DDC720939:DDE720939 DMY720939:DNA720939 DWU720939:DWW720939 EGQ720939:EGS720939 EQM720939:EQO720939 FAI720939:FAK720939 FKE720939:FKG720939 FUA720939:FUC720939 GDW720939:GDY720939 GNS720939:GNU720939 GXO720939:GXQ720939 HHK720939:HHM720939 HRG720939:HRI720939 IBC720939:IBE720939 IKY720939:ILA720939 IUU720939:IUW720939 JEQ720939:JES720939 JOM720939:JOO720939 JYI720939:JYK720939 KIE720939:KIG720939 KSA720939:KSC720939 LBW720939:LBY720939 LLS720939:LLU720939 LVO720939:LVQ720939 MFK720939:MFM720939 MPG720939:MPI720939 MZC720939:MZE720939 NIY720939:NJA720939 NSU720939:NSW720939 OCQ720939:OCS720939 OMM720939:OMO720939 OWI720939:OWK720939 PGE720939:PGG720939 PQA720939:PQC720939 PZW720939:PZY720939 QJS720939:QJU720939 QTO720939:QTQ720939 RDK720939:RDM720939 RNG720939:RNI720939 RXC720939:RXE720939 SGY720939:SHA720939 SQU720939:SQW720939 TAQ720939:TAS720939 TKM720939:TKO720939 TUI720939:TUK720939 UEE720939:UEG720939 UOA720939:UOC720939 UXW720939:UXY720939 VHS720939:VHU720939 VRO720939:VRQ720939 WBK720939:WBM720939 WLG720939:WLI720939 WVC720939:WVE720939 IQ786475:IS786475 SM786475:SO786475 ACI786475:ACK786475 AME786475:AMG786475 AWA786475:AWC786475 BFW786475:BFY786475 BPS786475:BPU786475 BZO786475:BZQ786475 CJK786475:CJM786475 CTG786475:CTI786475 DDC786475:DDE786475 DMY786475:DNA786475 DWU786475:DWW786475 EGQ786475:EGS786475 EQM786475:EQO786475 FAI786475:FAK786475 FKE786475:FKG786475 FUA786475:FUC786475 GDW786475:GDY786475 GNS786475:GNU786475 GXO786475:GXQ786475 HHK786475:HHM786475 HRG786475:HRI786475 IBC786475:IBE786475 IKY786475:ILA786475 IUU786475:IUW786475 JEQ786475:JES786475 JOM786475:JOO786475 JYI786475:JYK786475 KIE786475:KIG786475 KSA786475:KSC786475 LBW786475:LBY786475 LLS786475:LLU786475 LVO786475:LVQ786475 MFK786475:MFM786475 MPG786475:MPI786475 MZC786475:MZE786475 NIY786475:NJA786475 NSU786475:NSW786475 OCQ786475:OCS786475 OMM786475:OMO786475 OWI786475:OWK786475 PGE786475:PGG786475 PQA786475:PQC786475 PZW786475:PZY786475 QJS786475:QJU786475 QTO786475:QTQ786475 RDK786475:RDM786475 RNG786475:RNI786475 RXC786475:RXE786475 SGY786475:SHA786475 SQU786475:SQW786475 TAQ786475:TAS786475 TKM786475:TKO786475 TUI786475:TUK786475 UEE786475:UEG786475 UOA786475:UOC786475 UXW786475:UXY786475 VHS786475:VHU786475 VRO786475:VRQ786475 WBK786475:WBM786475 WLG786475:WLI786475 WVC786475:WVE786475 IQ852011:IS852011 SM852011:SO852011 ACI852011:ACK852011 AME852011:AMG852011 AWA852011:AWC852011 BFW852011:BFY852011 BPS852011:BPU852011 BZO852011:BZQ852011 CJK852011:CJM852011 CTG852011:CTI852011 DDC852011:DDE852011 DMY852011:DNA852011 DWU852011:DWW852011 EGQ852011:EGS852011 EQM852011:EQO852011 FAI852011:FAK852011 FKE852011:FKG852011 FUA852011:FUC852011 GDW852011:GDY852011 GNS852011:GNU852011 GXO852011:GXQ852011 HHK852011:HHM852011 HRG852011:HRI852011 IBC852011:IBE852011 IKY852011:ILA852011 IUU852011:IUW852011 JEQ852011:JES852011 JOM852011:JOO852011 JYI852011:JYK852011 KIE852011:KIG852011 KSA852011:KSC852011 LBW852011:LBY852011 LLS852011:LLU852011 LVO852011:LVQ852011 MFK852011:MFM852011 MPG852011:MPI852011 MZC852011:MZE852011 NIY852011:NJA852011 NSU852011:NSW852011 OCQ852011:OCS852011 OMM852011:OMO852011 OWI852011:OWK852011 PGE852011:PGG852011 PQA852011:PQC852011 PZW852011:PZY852011 QJS852011:QJU852011 QTO852011:QTQ852011 RDK852011:RDM852011 RNG852011:RNI852011 RXC852011:RXE852011 SGY852011:SHA852011 SQU852011:SQW852011 TAQ852011:TAS852011 TKM852011:TKO852011 TUI852011:TUK852011 UEE852011:UEG852011 UOA852011:UOC852011 UXW852011:UXY852011 VHS852011:VHU852011 VRO852011:VRQ852011 WBK852011:WBM852011 WLG852011:WLI852011 WVC852011:WVE852011 IQ917547:IS917547 SM917547:SO917547 ACI917547:ACK917547 AME917547:AMG917547 AWA917547:AWC917547 BFW917547:BFY917547 BPS917547:BPU917547 BZO917547:BZQ917547 CJK917547:CJM917547 CTG917547:CTI917547 DDC917547:DDE917547 DMY917547:DNA917547 DWU917547:DWW917547 EGQ917547:EGS917547 EQM917547:EQO917547 FAI917547:FAK917547 FKE917547:FKG917547 FUA917547:FUC917547 GDW917547:GDY917547 GNS917547:GNU917547 GXO917547:GXQ917547 HHK917547:HHM917547 HRG917547:HRI917547 IBC917547:IBE917547 IKY917547:ILA917547 IUU917547:IUW917547 JEQ917547:JES917547 JOM917547:JOO917547 JYI917547:JYK917547 KIE917547:KIG917547 KSA917547:KSC917547 LBW917547:LBY917547 LLS917547:LLU917547 LVO917547:LVQ917547 MFK917547:MFM917547 MPG917547:MPI917547 MZC917547:MZE917547 NIY917547:NJA917547 NSU917547:NSW917547 OCQ917547:OCS917547 OMM917547:OMO917547 OWI917547:OWK917547 PGE917547:PGG917547 PQA917547:PQC917547 PZW917547:PZY917547 QJS917547:QJU917547 QTO917547:QTQ917547 RDK917547:RDM917547 RNG917547:RNI917547 RXC917547:RXE917547 SGY917547:SHA917547 SQU917547:SQW917547 TAQ917547:TAS917547 TKM917547:TKO917547 TUI917547:TUK917547 UEE917547:UEG917547 UOA917547:UOC917547 UXW917547:UXY917547 VHS917547:VHU917547 VRO917547:VRQ917547 WBK917547:WBM917547 WLG917547:WLI917547 WVC917547:WVE917547 IQ983083:IS983083 SM983083:SO983083 ACI983083:ACK983083 AME983083:AMG983083 AWA983083:AWC983083 BFW983083:BFY983083 BPS983083:BPU983083 BZO983083:BZQ983083 CJK983083:CJM983083 CTG983083:CTI983083 DDC983083:DDE983083 DMY983083:DNA983083 DWU983083:DWW983083 EGQ983083:EGS983083 EQM983083:EQO983083 FAI983083:FAK983083 FKE983083:FKG983083 FUA983083:FUC983083 GDW983083:GDY983083 GNS983083:GNU983083 GXO983083:GXQ983083 HHK983083:HHM983083 HRG983083:HRI983083 IBC983083:IBE983083 IKY983083:ILA983083 IUU983083:IUW983083 JEQ983083:JES983083 JOM983083:JOO983083 JYI983083:JYK983083 KIE983083:KIG983083 KSA983083:KSC983083 LBW983083:LBY983083 LLS983083:LLU983083 LVO983083:LVQ983083 MFK983083:MFM983083 MPG983083:MPI983083 MZC983083:MZE983083 NIY983083:NJA983083 NSU983083:NSW983083 OCQ983083:OCS983083 OMM983083:OMO983083 OWI983083:OWK983083 PGE983083:PGG983083 PQA983083:PQC983083 PZW983083:PZY983083 QJS983083:QJU983083 QTO983083:QTQ983083 RDK983083:RDM983083 RNG983083:RNI983083 RXC983083:RXE983083 SGY983083:SHA983083 SQU983083:SQW983083 TAQ983083:TAS983083 TKM983083:TKO983083 TUI983083:TUK983083 UEE983083:UEG983083 UOA983083:UOC983083 UXW983083:UXY983083 VHS983083:VHU983083 VRO983083:VRQ983083 WBK983083:WBM983083 WLG983083:WLI983083 WVC983083:WVE983083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WLL983092 WVH983092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xm:sqref>
        </x14:dataValidation>
        <x14:dataValidation imeMode="hiragana" allowBlank="1" showInputMessage="1" showErrorMessage="1" xr:uid="{26626BD9-FE75-4362-836A-A73644DA67A0}">
          <xm:sqref>L65566:AA65567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L131102:AA131103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L196638:AA196639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L262174:AA262175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L327710:AA327711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L393246:AA393247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L458782:AA458783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L524318:AA524319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L589854:AA589855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L655390:AA655391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L720926:AA720927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L786462:AA786463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L851998:AA851999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L917534:AA917535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L983070:AA983071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H65581:AA65581 HO65579:IK65579 RK65579:SG65579 ABG65579:ACC65579 ALC65579:ALY65579 AUY65579:AVU65579 BEU65579:BFQ65579 BOQ65579:BPM65579 BYM65579:BZI65579 CII65579:CJE65579 CSE65579:CTA65579 DCA65579:DCW65579 DLW65579:DMS65579 DVS65579:DWO65579 EFO65579:EGK65579 EPK65579:EQG65579 EZG65579:FAC65579 FJC65579:FJY65579 FSY65579:FTU65579 GCU65579:GDQ65579 GMQ65579:GNM65579 GWM65579:GXI65579 HGI65579:HHE65579 HQE65579:HRA65579 IAA65579:IAW65579 IJW65579:IKS65579 ITS65579:IUO65579 JDO65579:JEK65579 JNK65579:JOG65579 JXG65579:JYC65579 KHC65579:KHY65579 KQY65579:KRU65579 LAU65579:LBQ65579 LKQ65579:LLM65579 LUM65579:LVI65579 MEI65579:MFE65579 MOE65579:MPA65579 MYA65579:MYW65579 NHW65579:NIS65579 NRS65579:NSO65579 OBO65579:OCK65579 OLK65579:OMG65579 OVG65579:OWC65579 PFC65579:PFY65579 POY65579:PPU65579 PYU65579:PZQ65579 QIQ65579:QJM65579 QSM65579:QTI65579 RCI65579:RDE65579 RME65579:RNA65579 RWA65579:RWW65579 SFW65579:SGS65579 SPS65579:SQO65579 SZO65579:TAK65579 TJK65579:TKG65579 TTG65579:TUC65579 UDC65579:UDY65579 UMY65579:UNU65579 UWU65579:UXQ65579 VGQ65579:VHM65579 VQM65579:VRI65579 WAI65579:WBE65579 WKE65579:WLA65579 WUA65579:WUW65579 H131117:AA131117 HO131115:IK131115 RK131115:SG131115 ABG131115:ACC131115 ALC131115:ALY131115 AUY131115:AVU131115 BEU131115:BFQ131115 BOQ131115:BPM131115 BYM131115:BZI131115 CII131115:CJE131115 CSE131115:CTA131115 DCA131115:DCW131115 DLW131115:DMS131115 DVS131115:DWO131115 EFO131115:EGK131115 EPK131115:EQG131115 EZG131115:FAC131115 FJC131115:FJY131115 FSY131115:FTU131115 GCU131115:GDQ131115 GMQ131115:GNM131115 GWM131115:GXI131115 HGI131115:HHE131115 HQE131115:HRA131115 IAA131115:IAW131115 IJW131115:IKS131115 ITS131115:IUO131115 JDO131115:JEK131115 JNK131115:JOG131115 JXG131115:JYC131115 KHC131115:KHY131115 KQY131115:KRU131115 LAU131115:LBQ131115 LKQ131115:LLM131115 LUM131115:LVI131115 MEI131115:MFE131115 MOE131115:MPA131115 MYA131115:MYW131115 NHW131115:NIS131115 NRS131115:NSO131115 OBO131115:OCK131115 OLK131115:OMG131115 OVG131115:OWC131115 PFC131115:PFY131115 POY131115:PPU131115 PYU131115:PZQ131115 QIQ131115:QJM131115 QSM131115:QTI131115 RCI131115:RDE131115 RME131115:RNA131115 RWA131115:RWW131115 SFW131115:SGS131115 SPS131115:SQO131115 SZO131115:TAK131115 TJK131115:TKG131115 TTG131115:TUC131115 UDC131115:UDY131115 UMY131115:UNU131115 UWU131115:UXQ131115 VGQ131115:VHM131115 VQM131115:VRI131115 WAI131115:WBE131115 WKE131115:WLA131115 WUA131115:WUW131115 H196653:AA196653 HO196651:IK196651 RK196651:SG196651 ABG196651:ACC196651 ALC196651:ALY196651 AUY196651:AVU196651 BEU196651:BFQ196651 BOQ196651:BPM196651 BYM196651:BZI196651 CII196651:CJE196651 CSE196651:CTA196651 DCA196651:DCW196651 DLW196651:DMS196651 DVS196651:DWO196651 EFO196651:EGK196651 EPK196651:EQG196651 EZG196651:FAC196651 FJC196651:FJY196651 FSY196651:FTU196651 GCU196651:GDQ196651 GMQ196651:GNM196651 GWM196651:GXI196651 HGI196651:HHE196651 HQE196651:HRA196651 IAA196651:IAW196651 IJW196651:IKS196651 ITS196651:IUO196651 JDO196651:JEK196651 JNK196651:JOG196651 JXG196651:JYC196651 KHC196651:KHY196651 KQY196651:KRU196651 LAU196651:LBQ196651 LKQ196651:LLM196651 LUM196651:LVI196651 MEI196651:MFE196651 MOE196651:MPA196651 MYA196651:MYW196651 NHW196651:NIS196651 NRS196651:NSO196651 OBO196651:OCK196651 OLK196651:OMG196651 OVG196651:OWC196651 PFC196651:PFY196651 POY196651:PPU196651 PYU196651:PZQ196651 QIQ196651:QJM196651 QSM196651:QTI196651 RCI196651:RDE196651 RME196651:RNA196651 RWA196651:RWW196651 SFW196651:SGS196651 SPS196651:SQO196651 SZO196651:TAK196651 TJK196651:TKG196651 TTG196651:TUC196651 UDC196651:UDY196651 UMY196651:UNU196651 UWU196651:UXQ196651 VGQ196651:VHM196651 VQM196651:VRI196651 WAI196651:WBE196651 WKE196651:WLA196651 WUA196651:WUW196651 H262189:AA262189 HO262187:IK262187 RK262187:SG262187 ABG262187:ACC262187 ALC262187:ALY262187 AUY262187:AVU262187 BEU262187:BFQ262187 BOQ262187:BPM262187 BYM262187:BZI262187 CII262187:CJE262187 CSE262187:CTA262187 DCA262187:DCW262187 DLW262187:DMS262187 DVS262187:DWO262187 EFO262187:EGK262187 EPK262187:EQG262187 EZG262187:FAC262187 FJC262187:FJY262187 FSY262187:FTU262187 GCU262187:GDQ262187 GMQ262187:GNM262187 GWM262187:GXI262187 HGI262187:HHE262187 HQE262187:HRA262187 IAA262187:IAW262187 IJW262187:IKS262187 ITS262187:IUO262187 JDO262187:JEK262187 JNK262187:JOG262187 JXG262187:JYC262187 KHC262187:KHY262187 KQY262187:KRU262187 LAU262187:LBQ262187 LKQ262187:LLM262187 LUM262187:LVI262187 MEI262187:MFE262187 MOE262187:MPA262187 MYA262187:MYW262187 NHW262187:NIS262187 NRS262187:NSO262187 OBO262187:OCK262187 OLK262187:OMG262187 OVG262187:OWC262187 PFC262187:PFY262187 POY262187:PPU262187 PYU262187:PZQ262187 QIQ262187:QJM262187 QSM262187:QTI262187 RCI262187:RDE262187 RME262187:RNA262187 RWA262187:RWW262187 SFW262187:SGS262187 SPS262187:SQO262187 SZO262187:TAK262187 TJK262187:TKG262187 TTG262187:TUC262187 UDC262187:UDY262187 UMY262187:UNU262187 UWU262187:UXQ262187 VGQ262187:VHM262187 VQM262187:VRI262187 WAI262187:WBE262187 WKE262187:WLA262187 WUA262187:WUW262187 H327725:AA327725 HO327723:IK327723 RK327723:SG327723 ABG327723:ACC327723 ALC327723:ALY327723 AUY327723:AVU327723 BEU327723:BFQ327723 BOQ327723:BPM327723 BYM327723:BZI327723 CII327723:CJE327723 CSE327723:CTA327723 DCA327723:DCW327723 DLW327723:DMS327723 DVS327723:DWO327723 EFO327723:EGK327723 EPK327723:EQG327723 EZG327723:FAC327723 FJC327723:FJY327723 FSY327723:FTU327723 GCU327723:GDQ327723 GMQ327723:GNM327723 GWM327723:GXI327723 HGI327723:HHE327723 HQE327723:HRA327723 IAA327723:IAW327723 IJW327723:IKS327723 ITS327723:IUO327723 JDO327723:JEK327723 JNK327723:JOG327723 JXG327723:JYC327723 KHC327723:KHY327723 KQY327723:KRU327723 LAU327723:LBQ327723 LKQ327723:LLM327723 LUM327723:LVI327723 MEI327723:MFE327723 MOE327723:MPA327723 MYA327723:MYW327723 NHW327723:NIS327723 NRS327723:NSO327723 OBO327723:OCK327723 OLK327723:OMG327723 OVG327723:OWC327723 PFC327723:PFY327723 POY327723:PPU327723 PYU327723:PZQ327723 QIQ327723:QJM327723 QSM327723:QTI327723 RCI327723:RDE327723 RME327723:RNA327723 RWA327723:RWW327723 SFW327723:SGS327723 SPS327723:SQO327723 SZO327723:TAK327723 TJK327723:TKG327723 TTG327723:TUC327723 UDC327723:UDY327723 UMY327723:UNU327723 UWU327723:UXQ327723 VGQ327723:VHM327723 VQM327723:VRI327723 WAI327723:WBE327723 WKE327723:WLA327723 WUA327723:WUW327723 H393261:AA393261 HO393259:IK393259 RK393259:SG393259 ABG393259:ACC393259 ALC393259:ALY393259 AUY393259:AVU393259 BEU393259:BFQ393259 BOQ393259:BPM393259 BYM393259:BZI393259 CII393259:CJE393259 CSE393259:CTA393259 DCA393259:DCW393259 DLW393259:DMS393259 DVS393259:DWO393259 EFO393259:EGK393259 EPK393259:EQG393259 EZG393259:FAC393259 FJC393259:FJY393259 FSY393259:FTU393259 GCU393259:GDQ393259 GMQ393259:GNM393259 GWM393259:GXI393259 HGI393259:HHE393259 HQE393259:HRA393259 IAA393259:IAW393259 IJW393259:IKS393259 ITS393259:IUO393259 JDO393259:JEK393259 JNK393259:JOG393259 JXG393259:JYC393259 KHC393259:KHY393259 KQY393259:KRU393259 LAU393259:LBQ393259 LKQ393259:LLM393259 LUM393259:LVI393259 MEI393259:MFE393259 MOE393259:MPA393259 MYA393259:MYW393259 NHW393259:NIS393259 NRS393259:NSO393259 OBO393259:OCK393259 OLK393259:OMG393259 OVG393259:OWC393259 PFC393259:PFY393259 POY393259:PPU393259 PYU393259:PZQ393259 QIQ393259:QJM393259 QSM393259:QTI393259 RCI393259:RDE393259 RME393259:RNA393259 RWA393259:RWW393259 SFW393259:SGS393259 SPS393259:SQO393259 SZO393259:TAK393259 TJK393259:TKG393259 TTG393259:TUC393259 UDC393259:UDY393259 UMY393259:UNU393259 UWU393259:UXQ393259 VGQ393259:VHM393259 VQM393259:VRI393259 WAI393259:WBE393259 WKE393259:WLA393259 WUA393259:WUW393259 H458797:AA458797 HO458795:IK458795 RK458795:SG458795 ABG458795:ACC458795 ALC458795:ALY458795 AUY458795:AVU458795 BEU458795:BFQ458795 BOQ458795:BPM458795 BYM458795:BZI458795 CII458795:CJE458795 CSE458795:CTA458795 DCA458795:DCW458795 DLW458795:DMS458795 DVS458795:DWO458795 EFO458795:EGK458795 EPK458795:EQG458795 EZG458795:FAC458795 FJC458795:FJY458795 FSY458795:FTU458795 GCU458795:GDQ458795 GMQ458795:GNM458795 GWM458795:GXI458795 HGI458795:HHE458795 HQE458795:HRA458795 IAA458795:IAW458795 IJW458795:IKS458795 ITS458795:IUO458795 JDO458795:JEK458795 JNK458795:JOG458795 JXG458795:JYC458795 KHC458795:KHY458795 KQY458795:KRU458795 LAU458795:LBQ458795 LKQ458795:LLM458795 LUM458795:LVI458795 MEI458795:MFE458795 MOE458795:MPA458795 MYA458795:MYW458795 NHW458795:NIS458795 NRS458795:NSO458795 OBO458795:OCK458795 OLK458795:OMG458795 OVG458795:OWC458795 PFC458795:PFY458795 POY458795:PPU458795 PYU458795:PZQ458795 QIQ458795:QJM458795 QSM458795:QTI458795 RCI458795:RDE458795 RME458795:RNA458795 RWA458795:RWW458795 SFW458795:SGS458795 SPS458795:SQO458795 SZO458795:TAK458795 TJK458795:TKG458795 TTG458795:TUC458795 UDC458795:UDY458795 UMY458795:UNU458795 UWU458795:UXQ458795 VGQ458795:VHM458795 VQM458795:VRI458795 WAI458795:WBE458795 WKE458795:WLA458795 WUA458795:WUW458795 H524333:AA524333 HO524331:IK524331 RK524331:SG524331 ABG524331:ACC524331 ALC524331:ALY524331 AUY524331:AVU524331 BEU524331:BFQ524331 BOQ524331:BPM524331 BYM524331:BZI524331 CII524331:CJE524331 CSE524331:CTA524331 DCA524331:DCW524331 DLW524331:DMS524331 DVS524331:DWO524331 EFO524331:EGK524331 EPK524331:EQG524331 EZG524331:FAC524331 FJC524331:FJY524331 FSY524331:FTU524331 GCU524331:GDQ524331 GMQ524331:GNM524331 GWM524331:GXI524331 HGI524331:HHE524331 HQE524331:HRA524331 IAA524331:IAW524331 IJW524331:IKS524331 ITS524331:IUO524331 JDO524331:JEK524331 JNK524331:JOG524331 JXG524331:JYC524331 KHC524331:KHY524331 KQY524331:KRU524331 LAU524331:LBQ524331 LKQ524331:LLM524331 LUM524331:LVI524331 MEI524331:MFE524331 MOE524331:MPA524331 MYA524331:MYW524331 NHW524331:NIS524331 NRS524331:NSO524331 OBO524331:OCK524331 OLK524331:OMG524331 OVG524331:OWC524331 PFC524331:PFY524331 POY524331:PPU524331 PYU524331:PZQ524331 QIQ524331:QJM524331 QSM524331:QTI524331 RCI524331:RDE524331 RME524331:RNA524331 RWA524331:RWW524331 SFW524331:SGS524331 SPS524331:SQO524331 SZO524331:TAK524331 TJK524331:TKG524331 TTG524331:TUC524331 UDC524331:UDY524331 UMY524331:UNU524331 UWU524331:UXQ524331 VGQ524331:VHM524331 VQM524331:VRI524331 WAI524331:WBE524331 WKE524331:WLA524331 WUA524331:WUW524331 H589869:AA589869 HO589867:IK589867 RK589867:SG589867 ABG589867:ACC589867 ALC589867:ALY589867 AUY589867:AVU589867 BEU589867:BFQ589867 BOQ589867:BPM589867 BYM589867:BZI589867 CII589867:CJE589867 CSE589867:CTA589867 DCA589867:DCW589867 DLW589867:DMS589867 DVS589867:DWO589867 EFO589867:EGK589867 EPK589867:EQG589867 EZG589867:FAC589867 FJC589867:FJY589867 FSY589867:FTU589867 GCU589867:GDQ589867 GMQ589867:GNM589867 GWM589867:GXI589867 HGI589867:HHE589867 HQE589867:HRA589867 IAA589867:IAW589867 IJW589867:IKS589867 ITS589867:IUO589867 JDO589867:JEK589867 JNK589867:JOG589867 JXG589867:JYC589867 KHC589867:KHY589867 KQY589867:KRU589867 LAU589867:LBQ589867 LKQ589867:LLM589867 LUM589867:LVI589867 MEI589867:MFE589867 MOE589867:MPA589867 MYA589867:MYW589867 NHW589867:NIS589867 NRS589867:NSO589867 OBO589867:OCK589867 OLK589867:OMG589867 OVG589867:OWC589867 PFC589867:PFY589867 POY589867:PPU589867 PYU589867:PZQ589867 QIQ589867:QJM589867 QSM589867:QTI589867 RCI589867:RDE589867 RME589867:RNA589867 RWA589867:RWW589867 SFW589867:SGS589867 SPS589867:SQO589867 SZO589867:TAK589867 TJK589867:TKG589867 TTG589867:TUC589867 UDC589867:UDY589867 UMY589867:UNU589867 UWU589867:UXQ589867 VGQ589867:VHM589867 VQM589867:VRI589867 WAI589867:WBE589867 WKE589867:WLA589867 WUA589867:WUW589867 H655405:AA655405 HO655403:IK655403 RK655403:SG655403 ABG655403:ACC655403 ALC655403:ALY655403 AUY655403:AVU655403 BEU655403:BFQ655403 BOQ655403:BPM655403 BYM655403:BZI655403 CII655403:CJE655403 CSE655403:CTA655403 DCA655403:DCW655403 DLW655403:DMS655403 DVS655403:DWO655403 EFO655403:EGK655403 EPK655403:EQG655403 EZG655403:FAC655403 FJC655403:FJY655403 FSY655403:FTU655403 GCU655403:GDQ655403 GMQ655403:GNM655403 GWM655403:GXI655403 HGI655403:HHE655403 HQE655403:HRA655403 IAA655403:IAW655403 IJW655403:IKS655403 ITS655403:IUO655403 JDO655403:JEK655403 JNK655403:JOG655403 JXG655403:JYC655403 KHC655403:KHY655403 KQY655403:KRU655403 LAU655403:LBQ655403 LKQ655403:LLM655403 LUM655403:LVI655403 MEI655403:MFE655403 MOE655403:MPA655403 MYA655403:MYW655403 NHW655403:NIS655403 NRS655403:NSO655403 OBO655403:OCK655403 OLK655403:OMG655403 OVG655403:OWC655403 PFC655403:PFY655403 POY655403:PPU655403 PYU655403:PZQ655403 QIQ655403:QJM655403 QSM655403:QTI655403 RCI655403:RDE655403 RME655403:RNA655403 RWA655403:RWW655403 SFW655403:SGS655403 SPS655403:SQO655403 SZO655403:TAK655403 TJK655403:TKG655403 TTG655403:TUC655403 UDC655403:UDY655403 UMY655403:UNU655403 UWU655403:UXQ655403 VGQ655403:VHM655403 VQM655403:VRI655403 WAI655403:WBE655403 WKE655403:WLA655403 WUA655403:WUW655403 H720941:AA720941 HO720939:IK720939 RK720939:SG720939 ABG720939:ACC720939 ALC720939:ALY720939 AUY720939:AVU720939 BEU720939:BFQ720939 BOQ720939:BPM720939 BYM720939:BZI720939 CII720939:CJE720939 CSE720939:CTA720939 DCA720939:DCW720939 DLW720939:DMS720939 DVS720939:DWO720939 EFO720939:EGK720939 EPK720939:EQG720939 EZG720939:FAC720939 FJC720939:FJY720939 FSY720939:FTU720939 GCU720939:GDQ720939 GMQ720939:GNM720939 GWM720939:GXI720939 HGI720939:HHE720939 HQE720939:HRA720939 IAA720939:IAW720939 IJW720939:IKS720939 ITS720939:IUO720939 JDO720939:JEK720939 JNK720939:JOG720939 JXG720939:JYC720939 KHC720939:KHY720939 KQY720939:KRU720939 LAU720939:LBQ720939 LKQ720939:LLM720939 LUM720939:LVI720939 MEI720939:MFE720939 MOE720939:MPA720939 MYA720939:MYW720939 NHW720939:NIS720939 NRS720939:NSO720939 OBO720939:OCK720939 OLK720939:OMG720939 OVG720939:OWC720939 PFC720939:PFY720939 POY720939:PPU720939 PYU720939:PZQ720939 QIQ720939:QJM720939 QSM720939:QTI720939 RCI720939:RDE720939 RME720939:RNA720939 RWA720939:RWW720939 SFW720939:SGS720939 SPS720939:SQO720939 SZO720939:TAK720939 TJK720939:TKG720939 TTG720939:TUC720939 UDC720939:UDY720939 UMY720939:UNU720939 UWU720939:UXQ720939 VGQ720939:VHM720939 VQM720939:VRI720939 WAI720939:WBE720939 WKE720939:WLA720939 WUA720939:WUW720939 H786477:AA786477 HO786475:IK786475 RK786475:SG786475 ABG786475:ACC786475 ALC786475:ALY786475 AUY786475:AVU786475 BEU786475:BFQ786475 BOQ786475:BPM786475 BYM786475:BZI786475 CII786475:CJE786475 CSE786475:CTA786475 DCA786475:DCW786475 DLW786475:DMS786475 DVS786475:DWO786475 EFO786475:EGK786475 EPK786475:EQG786475 EZG786475:FAC786475 FJC786475:FJY786475 FSY786475:FTU786475 GCU786475:GDQ786475 GMQ786475:GNM786475 GWM786475:GXI786475 HGI786475:HHE786475 HQE786475:HRA786475 IAA786475:IAW786475 IJW786475:IKS786475 ITS786475:IUO786475 JDO786475:JEK786475 JNK786475:JOG786475 JXG786475:JYC786475 KHC786475:KHY786475 KQY786475:KRU786475 LAU786475:LBQ786475 LKQ786475:LLM786475 LUM786475:LVI786475 MEI786475:MFE786475 MOE786475:MPA786475 MYA786475:MYW786475 NHW786475:NIS786475 NRS786475:NSO786475 OBO786475:OCK786475 OLK786475:OMG786475 OVG786475:OWC786475 PFC786475:PFY786475 POY786475:PPU786475 PYU786475:PZQ786475 QIQ786475:QJM786475 QSM786475:QTI786475 RCI786475:RDE786475 RME786475:RNA786475 RWA786475:RWW786475 SFW786475:SGS786475 SPS786475:SQO786475 SZO786475:TAK786475 TJK786475:TKG786475 TTG786475:TUC786475 UDC786475:UDY786475 UMY786475:UNU786475 UWU786475:UXQ786475 VGQ786475:VHM786475 VQM786475:VRI786475 WAI786475:WBE786475 WKE786475:WLA786475 WUA786475:WUW786475 H852013:AA852013 HO852011:IK852011 RK852011:SG852011 ABG852011:ACC852011 ALC852011:ALY852011 AUY852011:AVU852011 BEU852011:BFQ852011 BOQ852011:BPM852011 BYM852011:BZI852011 CII852011:CJE852011 CSE852011:CTA852011 DCA852011:DCW852011 DLW852011:DMS852011 DVS852011:DWO852011 EFO852011:EGK852011 EPK852011:EQG852011 EZG852011:FAC852011 FJC852011:FJY852011 FSY852011:FTU852011 GCU852011:GDQ852011 GMQ852011:GNM852011 GWM852011:GXI852011 HGI852011:HHE852011 HQE852011:HRA852011 IAA852011:IAW852011 IJW852011:IKS852011 ITS852011:IUO852011 JDO852011:JEK852011 JNK852011:JOG852011 JXG852011:JYC852011 KHC852011:KHY852011 KQY852011:KRU852011 LAU852011:LBQ852011 LKQ852011:LLM852011 LUM852011:LVI852011 MEI852011:MFE852011 MOE852011:MPA852011 MYA852011:MYW852011 NHW852011:NIS852011 NRS852011:NSO852011 OBO852011:OCK852011 OLK852011:OMG852011 OVG852011:OWC852011 PFC852011:PFY852011 POY852011:PPU852011 PYU852011:PZQ852011 QIQ852011:QJM852011 QSM852011:QTI852011 RCI852011:RDE852011 RME852011:RNA852011 RWA852011:RWW852011 SFW852011:SGS852011 SPS852011:SQO852011 SZO852011:TAK852011 TJK852011:TKG852011 TTG852011:TUC852011 UDC852011:UDY852011 UMY852011:UNU852011 UWU852011:UXQ852011 VGQ852011:VHM852011 VQM852011:VRI852011 WAI852011:WBE852011 WKE852011:WLA852011 WUA852011:WUW852011 H917549:AA917549 HO917547:IK917547 RK917547:SG917547 ABG917547:ACC917547 ALC917547:ALY917547 AUY917547:AVU917547 BEU917547:BFQ917547 BOQ917547:BPM917547 BYM917547:BZI917547 CII917547:CJE917547 CSE917547:CTA917547 DCA917547:DCW917547 DLW917547:DMS917547 DVS917547:DWO917547 EFO917547:EGK917547 EPK917547:EQG917547 EZG917547:FAC917547 FJC917547:FJY917547 FSY917547:FTU917547 GCU917547:GDQ917547 GMQ917547:GNM917547 GWM917547:GXI917547 HGI917547:HHE917547 HQE917547:HRA917547 IAA917547:IAW917547 IJW917547:IKS917547 ITS917547:IUO917547 JDO917547:JEK917547 JNK917547:JOG917547 JXG917547:JYC917547 KHC917547:KHY917547 KQY917547:KRU917547 LAU917547:LBQ917547 LKQ917547:LLM917547 LUM917547:LVI917547 MEI917547:MFE917547 MOE917547:MPA917547 MYA917547:MYW917547 NHW917547:NIS917547 NRS917547:NSO917547 OBO917547:OCK917547 OLK917547:OMG917547 OVG917547:OWC917547 PFC917547:PFY917547 POY917547:PPU917547 PYU917547:PZQ917547 QIQ917547:QJM917547 QSM917547:QTI917547 RCI917547:RDE917547 RME917547:RNA917547 RWA917547:RWW917547 SFW917547:SGS917547 SPS917547:SQO917547 SZO917547:TAK917547 TJK917547:TKG917547 TTG917547:TUC917547 UDC917547:UDY917547 UMY917547:UNU917547 UWU917547:UXQ917547 VGQ917547:VHM917547 VQM917547:VRI917547 WAI917547:WBE917547 WKE917547:WLA917547 WUA917547:WUW917547 H983085:AA983085 HO983083:IK983083 RK983083:SG983083 ABG983083:ACC983083 ALC983083:ALY983083 AUY983083:AVU983083 BEU983083:BFQ983083 BOQ983083:BPM983083 BYM983083:BZI983083 CII983083:CJE983083 CSE983083:CTA983083 DCA983083:DCW983083 DLW983083:DMS983083 DVS983083:DWO983083 EFO983083:EGK983083 EPK983083:EQG983083 EZG983083:FAC983083 FJC983083:FJY983083 FSY983083:FTU983083 GCU983083:GDQ983083 GMQ983083:GNM983083 GWM983083:GXI983083 HGI983083:HHE983083 HQE983083:HRA983083 IAA983083:IAW983083 IJW983083:IKS983083 ITS983083:IUO983083 JDO983083:JEK983083 JNK983083:JOG983083 JXG983083:JYC983083 KHC983083:KHY983083 KQY983083:KRU983083 LAU983083:LBQ983083 LKQ983083:LLM983083 LUM983083:LVI983083 MEI983083:MFE983083 MOE983083:MPA983083 MYA983083:MYW983083 NHW983083:NIS983083 NRS983083:NSO983083 OBO983083:OCK983083 OLK983083:OMG983083 OVG983083:OWC983083 PFC983083:PFY983083 POY983083:PPU983083 PYU983083:PZQ983083 QIQ983083:QJM983083 QSM983083:QTI983083 RCI983083:RDE983083 RME983083:RNA983083 RWA983083:RWW983083 SFW983083:SGS983083 SPS983083:SQO983083 SZO983083:TAK983083 TJK983083:TKG983083 TTG983083:TUC983083 UDC983083:UDY983083 UMY983083:UNU983083 UWU983083:UXQ983083 VGQ983083:VHM983083 VQM983083:VRI983083 WAI983083:WBE983083 WKE983083:WLA983083 WUA983083:WUW983083 L65576:AA65577 HS65574:IK65575 RO65574:SG65575 ABK65574:ACC65575 ALG65574:ALY65575 AVC65574:AVU65575 BEY65574:BFQ65575 BOU65574:BPM65575 BYQ65574:BZI65575 CIM65574:CJE65575 CSI65574:CTA65575 DCE65574:DCW65575 DMA65574:DMS65575 DVW65574:DWO65575 EFS65574:EGK65575 EPO65574:EQG65575 EZK65574:FAC65575 FJG65574:FJY65575 FTC65574:FTU65575 GCY65574:GDQ65575 GMU65574:GNM65575 GWQ65574:GXI65575 HGM65574:HHE65575 HQI65574:HRA65575 IAE65574:IAW65575 IKA65574:IKS65575 ITW65574:IUO65575 JDS65574:JEK65575 JNO65574:JOG65575 JXK65574:JYC65575 KHG65574:KHY65575 KRC65574:KRU65575 LAY65574:LBQ65575 LKU65574:LLM65575 LUQ65574:LVI65575 MEM65574:MFE65575 MOI65574:MPA65575 MYE65574:MYW65575 NIA65574:NIS65575 NRW65574:NSO65575 OBS65574:OCK65575 OLO65574:OMG65575 OVK65574:OWC65575 PFG65574:PFY65575 PPC65574:PPU65575 PYY65574:PZQ65575 QIU65574:QJM65575 QSQ65574:QTI65575 RCM65574:RDE65575 RMI65574:RNA65575 RWE65574:RWW65575 SGA65574:SGS65575 SPW65574:SQO65575 SZS65574:TAK65575 TJO65574:TKG65575 TTK65574:TUC65575 UDG65574:UDY65575 UNC65574:UNU65575 UWY65574:UXQ65575 VGU65574:VHM65575 VQQ65574:VRI65575 WAM65574:WBE65575 WKI65574:WLA65575 WUE65574:WUW65575 L131112:AA131113 HS131110:IK131111 RO131110:SG131111 ABK131110:ACC131111 ALG131110:ALY131111 AVC131110:AVU131111 BEY131110:BFQ131111 BOU131110:BPM131111 BYQ131110:BZI131111 CIM131110:CJE131111 CSI131110:CTA131111 DCE131110:DCW131111 DMA131110:DMS131111 DVW131110:DWO131111 EFS131110:EGK131111 EPO131110:EQG131111 EZK131110:FAC131111 FJG131110:FJY131111 FTC131110:FTU131111 GCY131110:GDQ131111 GMU131110:GNM131111 GWQ131110:GXI131111 HGM131110:HHE131111 HQI131110:HRA131111 IAE131110:IAW131111 IKA131110:IKS131111 ITW131110:IUO131111 JDS131110:JEK131111 JNO131110:JOG131111 JXK131110:JYC131111 KHG131110:KHY131111 KRC131110:KRU131111 LAY131110:LBQ131111 LKU131110:LLM131111 LUQ131110:LVI131111 MEM131110:MFE131111 MOI131110:MPA131111 MYE131110:MYW131111 NIA131110:NIS131111 NRW131110:NSO131111 OBS131110:OCK131111 OLO131110:OMG131111 OVK131110:OWC131111 PFG131110:PFY131111 PPC131110:PPU131111 PYY131110:PZQ131111 QIU131110:QJM131111 QSQ131110:QTI131111 RCM131110:RDE131111 RMI131110:RNA131111 RWE131110:RWW131111 SGA131110:SGS131111 SPW131110:SQO131111 SZS131110:TAK131111 TJO131110:TKG131111 TTK131110:TUC131111 UDG131110:UDY131111 UNC131110:UNU131111 UWY131110:UXQ131111 VGU131110:VHM131111 VQQ131110:VRI131111 WAM131110:WBE131111 WKI131110:WLA131111 WUE131110:WUW131111 L196648:AA196649 HS196646:IK196647 RO196646:SG196647 ABK196646:ACC196647 ALG196646:ALY196647 AVC196646:AVU196647 BEY196646:BFQ196647 BOU196646:BPM196647 BYQ196646:BZI196647 CIM196646:CJE196647 CSI196646:CTA196647 DCE196646:DCW196647 DMA196646:DMS196647 DVW196646:DWO196647 EFS196646:EGK196647 EPO196646:EQG196647 EZK196646:FAC196647 FJG196646:FJY196647 FTC196646:FTU196647 GCY196646:GDQ196647 GMU196646:GNM196647 GWQ196646:GXI196647 HGM196646:HHE196647 HQI196646:HRA196647 IAE196646:IAW196647 IKA196646:IKS196647 ITW196646:IUO196647 JDS196646:JEK196647 JNO196646:JOG196647 JXK196646:JYC196647 KHG196646:KHY196647 KRC196646:KRU196647 LAY196646:LBQ196647 LKU196646:LLM196647 LUQ196646:LVI196647 MEM196646:MFE196647 MOI196646:MPA196647 MYE196646:MYW196647 NIA196646:NIS196647 NRW196646:NSO196647 OBS196646:OCK196647 OLO196646:OMG196647 OVK196646:OWC196647 PFG196646:PFY196647 PPC196646:PPU196647 PYY196646:PZQ196647 QIU196646:QJM196647 QSQ196646:QTI196647 RCM196646:RDE196647 RMI196646:RNA196647 RWE196646:RWW196647 SGA196646:SGS196647 SPW196646:SQO196647 SZS196646:TAK196647 TJO196646:TKG196647 TTK196646:TUC196647 UDG196646:UDY196647 UNC196646:UNU196647 UWY196646:UXQ196647 VGU196646:VHM196647 VQQ196646:VRI196647 WAM196646:WBE196647 WKI196646:WLA196647 WUE196646:WUW196647 L262184:AA262185 HS262182:IK262183 RO262182:SG262183 ABK262182:ACC262183 ALG262182:ALY262183 AVC262182:AVU262183 BEY262182:BFQ262183 BOU262182:BPM262183 BYQ262182:BZI262183 CIM262182:CJE262183 CSI262182:CTA262183 DCE262182:DCW262183 DMA262182:DMS262183 DVW262182:DWO262183 EFS262182:EGK262183 EPO262182:EQG262183 EZK262182:FAC262183 FJG262182:FJY262183 FTC262182:FTU262183 GCY262182:GDQ262183 GMU262182:GNM262183 GWQ262182:GXI262183 HGM262182:HHE262183 HQI262182:HRA262183 IAE262182:IAW262183 IKA262182:IKS262183 ITW262182:IUO262183 JDS262182:JEK262183 JNO262182:JOG262183 JXK262182:JYC262183 KHG262182:KHY262183 KRC262182:KRU262183 LAY262182:LBQ262183 LKU262182:LLM262183 LUQ262182:LVI262183 MEM262182:MFE262183 MOI262182:MPA262183 MYE262182:MYW262183 NIA262182:NIS262183 NRW262182:NSO262183 OBS262182:OCK262183 OLO262182:OMG262183 OVK262182:OWC262183 PFG262182:PFY262183 PPC262182:PPU262183 PYY262182:PZQ262183 QIU262182:QJM262183 QSQ262182:QTI262183 RCM262182:RDE262183 RMI262182:RNA262183 RWE262182:RWW262183 SGA262182:SGS262183 SPW262182:SQO262183 SZS262182:TAK262183 TJO262182:TKG262183 TTK262182:TUC262183 UDG262182:UDY262183 UNC262182:UNU262183 UWY262182:UXQ262183 VGU262182:VHM262183 VQQ262182:VRI262183 WAM262182:WBE262183 WKI262182:WLA262183 WUE262182:WUW262183 L327720:AA327721 HS327718:IK327719 RO327718:SG327719 ABK327718:ACC327719 ALG327718:ALY327719 AVC327718:AVU327719 BEY327718:BFQ327719 BOU327718:BPM327719 BYQ327718:BZI327719 CIM327718:CJE327719 CSI327718:CTA327719 DCE327718:DCW327719 DMA327718:DMS327719 DVW327718:DWO327719 EFS327718:EGK327719 EPO327718:EQG327719 EZK327718:FAC327719 FJG327718:FJY327719 FTC327718:FTU327719 GCY327718:GDQ327719 GMU327718:GNM327719 GWQ327718:GXI327719 HGM327718:HHE327719 HQI327718:HRA327719 IAE327718:IAW327719 IKA327718:IKS327719 ITW327718:IUO327719 JDS327718:JEK327719 JNO327718:JOG327719 JXK327718:JYC327719 KHG327718:KHY327719 KRC327718:KRU327719 LAY327718:LBQ327719 LKU327718:LLM327719 LUQ327718:LVI327719 MEM327718:MFE327719 MOI327718:MPA327719 MYE327718:MYW327719 NIA327718:NIS327719 NRW327718:NSO327719 OBS327718:OCK327719 OLO327718:OMG327719 OVK327718:OWC327719 PFG327718:PFY327719 PPC327718:PPU327719 PYY327718:PZQ327719 QIU327718:QJM327719 QSQ327718:QTI327719 RCM327718:RDE327719 RMI327718:RNA327719 RWE327718:RWW327719 SGA327718:SGS327719 SPW327718:SQO327719 SZS327718:TAK327719 TJO327718:TKG327719 TTK327718:TUC327719 UDG327718:UDY327719 UNC327718:UNU327719 UWY327718:UXQ327719 VGU327718:VHM327719 VQQ327718:VRI327719 WAM327718:WBE327719 WKI327718:WLA327719 WUE327718:WUW327719 L393256:AA393257 HS393254:IK393255 RO393254:SG393255 ABK393254:ACC393255 ALG393254:ALY393255 AVC393254:AVU393255 BEY393254:BFQ393255 BOU393254:BPM393255 BYQ393254:BZI393255 CIM393254:CJE393255 CSI393254:CTA393255 DCE393254:DCW393255 DMA393254:DMS393255 DVW393254:DWO393255 EFS393254:EGK393255 EPO393254:EQG393255 EZK393254:FAC393255 FJG393254:FJY393255 FTC393254:FTU393255 GCY393254:GDQ393255 GMU393254:GNM393255 GWQ393254:GXI393255 HGM393254:HHE393255 HQI393254:HRA393255 IAE393254:IAW393255 IKA393254:IKS393255 ITW393254:IUO393255 JDS393254:JEK393255 JNO393254:JOG393255 JXK393254:JYC393255 KHG393254:KHY393255 KRC393254:KRU393255 LAY393254:LBQ393255 LKU393254:LLM393255 LUQ393254:LVI393255 MEM393254:MFE393255 MOI393254:MPA393255 MYE393254:MYW393255 NIA393254:NIS393255 NRW393254:NSO393255 OBS393254:OCK393255 OLO393254:OMG393255 OVK393254:OWC393255 PFG393254:PFY393255 PPC393254:PPU393255 PYY393254:PZQ393255 QIU393254:QJM393255 QSQ393254:QTI393255 RCM393254:RDE393255 RMI393254:RNA393255 RWE393254:RWW393255 SGA393254:SGS393255 SPW393254:SQO393255 SZS393254:TAK393255 TJO393254:TKG393255 TTK393254:TUC393255 UDG393254:UDY393255 UNC393254:UNU393255 UWY393254:UXQ393255 VGU393254:VHM393255 VQQ393254:VRI393255 WAM393254:WBE393255 WKI393254:WLA393255 WUE393254:WUW393255 L458792:AA458793 HS458790:IK458791 RO458790:SG458791 ABK458790:ACC458791 ALG458790:ALY458791 AVC458790:AVU458791 BEY458790:BFQ458791 BOU458790:BPM458791 BYQ458790:BZI458791 CIM458790:CJE458791 CSI458790:CTA458791 DCE458790:DCW458791 DMA458790:DMS458791 DVW458790:DWO458791 EFS458790:EGK458791 EPO458790:EQG458791 EZK458790:FAC458791 FJG458790:FJY458791 FTC458790:FTU458791 GCY458790:GDQ458791 GMU458790:GNM458791 GWQ458790:GXI458791 HGM458790:HHE458791 HQI458790:HRA458791 IAE458790:IAW458791 IKA458790:IKS458791 ITW458790:IUO458791 JDS458790:JEK458791 JNO458790:JOG458791 JXK458790:JYC458791 KHG458790:KHY458791 KRC458790:KRU458791 LAY458790:LBQ458791 LKU458790:LLM458791 LUQ458790:LVI458791 MEM458790:MFE458791 MOI458790:MPA458791 MYE458790:MYW458791 NIA458790:NIS458791 NRW458790:NSO458791 OBS458790:OCK458791 OLO458790:OMG458791 OVK458790:OWC458791 PFG458790:PFY458791 PPC458790:PPU458791 PYY458790:PZQ458791 QIU458790:QJM458791 QSQ458790:QTI458791 RCM458790:RDE458791 RMI458790:RNA458791 RWE458790:RWW458791 SGA458790:SGS458791 SPW458790:SQO458791 SZS458790:TAK458791 TJO458790:TKG458791 TTK458790:TUC458791 UDG458790:UDY458791 UNC458790:UNU458791 UWY458790:UXQ458791 VGU458790:VHM458791 VQQ458790:VRI458791 WAM458790:WBE458791 WKI458790:WLA458791 WUE458790:WUW458791 L524328:AA524329 HS524326:IK524327 RO524326:SG524327 ABK524326:ACC524327 ALG524326:ALY524327 AVC524326:AVU524327 BEY524326:BFQ524327 BOU524326:BPM524327 BYQ524326:BZI524327 CIM524326:CJE524327 CSI524326:CTA524327 DCE524326:DCW524327 DMA524326:DMS524327 DVW524326:DWO524327 EFS524326:EGK524327 EPO524326:EQG524327 EZK524326:FAC524327 FJG524326:FJY524327 FTC524326:FTU524327 GCY524326:GDQ524327 GMU524326:GNM524327 GWQ524326:GXI524327 HGM524326:HHE524327 HQI524326:HRA524327 IAE524326:IAW524327 IKA524326:IKS524327 ITW524326:IUO524327 JDS524326:JEK524327 JNO524326:JOG524327 JXK524326:JYC524327 KHG524326:KHY524327 KRC524326:KRU524327 LAY524326:LBQ524327 LKU524326:LLM524327 LUQ524326:LVI524327 MEM524326:MFE524327 MOI524326:MPA524327 MYE524326:MYW524327 NIA524326:NIS524327 NRW524326:NSO524327 OBS524326:OCK524327 OLO524326:OMG524327 OVK524326:OWC524327 PFG524326:PFY524327 PPC524326:PPU524327 PYY524326:PZQ524327 QIU524326:QJM524327 QSQ524326:QTI524327 RCM524326:RDE524327 RMI524326:RNA524327 RWE524326:RWW524327 SGA524326:SGS524327 SPW524326:SQO524327 SZS524326:TAK524327 TJO524326:TKG524327 TTK524326:TUC524327 UDG524326:UDY524327 UNC524326:UNU524327 UWY524326:UXQ524327 VGU524326:VHM524327 VQQ524326:VRI524327 WAM524326:WBE524327 WKI524326:WLA524327 WUE524326:WUW524327 L589864:AA589865 HS589862:IK589863 RO589862:SG589863 ABK589862:ACC589863 ALG589862:ALY589863 AVC589862:AVU589863 BEY589862:BFQ589863 BOU589862:BPM589863 BYQ589862:BZI589863 CIM589862:CJE589863 CSI589862:CTA589863 DCE589862:DCW589863 DMA589862:DMS589863 DVW589862:DWO589863 EFS589862:EGK589863 EPO589862:EQG589863 EZK589862:FAC589863 FJG589862:FJY589863 FTC589862:FTU589863 GCY589862:GDQ589863 GMU589862:GNM589863 GWQ589862:GXI589863 HGM589862:HHE589863 HQI589862:HRA589863 IAE589862:IAW589863 IKA589862:IKS589863 ITW589862:IUO589863 JDS589862:JEK589863 JNO589862:JOG589863 JXK589862:JYC589863 KHG589862:KHY589863 KRC589862:KRU589863 LAY589862:LBQ589863 LKU589862:LLM589863 LUQ589862:LVI589863 MEM589862:MFE589863 MOI589862:MPA589863 MYE589862:MYW589863 NIA589862:NIS589863 NRW589862:NSO589863 OBS589862:OCK589863 OLO589862:OMG589863 OVK589862:OWC589863 PFG589862:PFY589863 PPC589862:PPU589863 PYY589862:PZQ589863 QIU589862:QJM589863 QSQ589862:QTI589863 RCM589862:RDE589863 RMI589862:RNA589863 RWE589862:RWW589863 SGA589862:SGS589863 SPW589862:SQO589863 SZS589862:TAK589863 TJO589862:TKG589863 TTK589862:TUC589863 UDG589862:UDY589863 UNC589862:UNU589863 UWY589862:UXQ589863 VGU589862:VHM589863 VQQ589862:VRI589863 WAM589862:WBE589863 WKI589862:WLA589863 WUE589862:WUW589863 L655400:AA655401 HS655398:IK655399 RO655398:SG655399 ABK655398:ACC655399 ALG655398:ALY655399 AVC655398:AVU655399 BEY655398:BFQ655399 BOU655398:BPM655399 BYQ655398:BZI655399 CIM655398:CJE655399 CSI655398:CTA655399 DCE655398:DCW655399 DMA655398:DMS655399 DVW655398:DWO655399 EFS655398:EGK655399 EPO655398:EQG655399 EZK655398:FAC655399 FJG655398:FJY655399 FTC655398:FTU655399 GCY655398:GDQ655399 GMU655398:GNM655399 GWQ655398:GXI655399 HGM655398:HHE655399 HQI655398:HRA655399 IAE655398:IAW655399 IKA655398:IKS655399 ITW655398:IUO655399 JDS655398:JEK655399 JNO655398:JOG655399 JXK655398:JYC655399 KHG655398:KHY655399 KRC655398:KRU655399 LAY655398:LBQ655399 LKU655398:LLM655399 LUQ655398:LVI655399 MEM655398:MFE655399 MOI655398:MPA655399 MYE655398:MYW655399 NIA655398:NIS655399 NRW655398:NSO655399 OBS655398:OCK655399 OLO655398:OMG655399 OVK655398:OWC655399 PFG655398:PFY655399 PPC655398:PPU655399 PYY655398:PZQ655399 QIU655398:QJM655399 QSQ655398:QTI655399 RCM655398:RDE655399 RMI655398:RNA655399 RWE655398:RWW655399 SGA655398:SGS655399 SPW655398:SQO655399 SZS655398:TAK655399 TJO655398:TKG655399 TTK655398:TUC655399 UDG655398:UDY655399 UNC655398:UNU655399 UWY655398:UXQ655399 VGU655398:VHM655399 VQQ655398:VRI655399 WAM655398:WBE655399 WKI655398:WLA655399 WUE655398:WUW655399 L720936:AA720937 HS720934:IK720935 RO720934:SG720935 ABK720934:ACC720935 ALG720934:ALY720935 AVC720934:AVU720935 BEY720934:BFQ720935 BOU720934:BPM720935 BYQ720934:BZI720935 CIM720934:CJE720935 CSI720934:CTA720935 DCE720934:DCW720935 DMA720934:DMS720935 DVW720934:DWO720935 EFS720934:EGK720935 EPO720934:EQG720935 EZK720934:FAC720935 FJG720934:FJY720935 FTC720934:FTU720935 GCY720934:GDQ720935 GMU720934:GNM720935 GWQ720934:GXI720935 HGM720934:HHE720935 HQI720934:HRA720935 IAE720934:IAW720935 IKA720934:IKS720935 ITW720934:IUO720935 JDS720934:JEK720935 JNO720934:JOG720935 JXK720934:JYC720935 KHG720934:KHY720935 KRC720934:KRU720935 LAY720934:LBQ720935 LKU720934:LLM720935 LUQ720934:LVI720935 MEM720934:MFE720935 MOI720934:MPA720935 MYE720934:MYW720935 NIA720934:NIS720935 NRW720934:NSO720935 OBS720934:OCK720935 OLO720934:OMG720935 OVK720934:OWC720935 PFG720934:PFY720935 PPC720934:PPU720935 PYY720934:PZQ720935 QIU720934:QJM720935 QSQ720934:QTI720935 RCM720934:RDE720935 RMI720934:RNA720935 RWE720934:RWW720935 SGA720934:SGS720935 SPW720934:SQO720935 SZS720934:TAK720935 TJO720934:TKG720935 TTK720934:TUC720935 UDG720934:UDY720935 UNC720934:UNU720935 UWY720934:UXQ720935 VGU720934:VHM720935 VQQ720934:VRI720935 WAM720934:WBE720935 WKI720934:WLA720935 WUE720934:WUW720935 L786472:AA786473 HS786470:IK786471 RO786470:SG786471 ABK786470:ACC786471 ALG786470:ALY786471 AVC786470:AVU786471 BEY786470:BFQ786471 BOU786470:BPM786471 BYQ786470:BZI786471 CIM786470:CJE786471 CSI786470:CTA786471 DCE786470:DCW786471 DMA786470:DMS786471 DVW786470:DWO786471 EFS786470:EGK786471 EPO786470:EQG786471 EZK786470:FAC786471 FJG786470:FJY786471 FTC786470:FTU786471 GCY786470:GDQ786471 GMU786470:GNM786471 GWQ786470:GXI786471 HGM786470:HHE786471 HQI786470:HRA786471 IAE786470:IAW786471 IKA786470:IKS786471 ITW786470:IUO786471 JDS786470:JEK786471 JNO786470:JOG786471 JXK786470:JYC786471 KHG786470:KHY786471 KRC786470:KRU786471 LAY786470:LBQ786471 LKU786470:LLM786471 LUQ786470:LVI786471 MEM786470:MFE786471 MOI786470:MPA786471 MYE786470:MYW786471 NIA786470:NIS786471 NRW786470:NSO786471 OBS786470:OCK786471 OLO786470:OMG786471 OVK786470:OWC786471 PFG786470:PFY786471 PPC786470:PPU786471 PYY786470:PZQ786471 QIU786470:QJM786471 QSQ786470:QTI786471 RCM786470:RDE786471 RMI786470:RNA786471 RWE786470:RWW786471 SGA786470:SGS786471 SPW786470:SQO786471 SZS786470:TAK786471 TJO786470:TKG786471 TTK786470:TUC786471 UDG786470:UDY786471 UNC786470:UNU786471 UWY786470:UXQ786471 VGU786470:VHM786471 VQQ786470:VRI786471 WAM786470:WBE786471 WKI786470:WLA786471 WUE786470:WUW786471 L852008:AA852009 HS852006:IK852007 RO852006:SG852007 ABK852006:ACC852007 ALG852006:ALY852007 AVC852006:AVU852007 BEY852006:BFQ852007 BOU852006:BPM852007 BYQ852006:BZI852007 CIM852006:CJE852007 CSI852006:CTA852007 DCE852006:DCW852007 DMA852006:DMS852007 DVW852006:DWO852007 EFS852006:EGK852007 EPO852006:EQG852007 EZK852006:FAC852007 FJG852006:FJY852007 FTC852006:FTU852007 GCY852006:GDQ852007 GMU852006:GNM852007 GWQ852006:GXI852007 HGM852006:HHE852007 HQI852006:HRA852007 IAE852006:IAW852007 IKA852006:IKS852007 ITW852006:IUO852007 JDS852006:JEK852007 JNO852006:JOG852007 JXK852006:JYC852007 KHG852006:KHY852007 KRC852006:KRU852007 LAY852006:LBQ852007 LKU852006:LLM852007 LUQ852006:LVI852007 MEM852006:MFE852007 MOI852006:MPA852007 MYE852006:MYW852007 NIA852006:NIS852007 NRW852006:NSO852007 OBS852006:OCK852007 OLO852006:OMG852007 OVK852006:OWC852007 PFG852006:PFY852007 PPC852006:PPU852007 PYY852006:PZQ852007 QIU852006:QJM852007 QSQ852006:QTI852007 RCM852006:RDE852007 RMI852006:RNA852007 RWE852006:RWW852007 SGA852006:SGS852007 SPW852006:SQO852007 SZS852006:TAK852007 TJO852006:TKG852007 TTK852006:TUC852007 UDG852006:UDY852007 UNC852006:UNU852007 UWY852006:UXQ852007 VGU852006:VHM852007 VQQ852006:VRI852007 WAM852006:WBE852007 WKI852006:WLA852007 WUE852006:WUW852007 L917544:AA917545 HS917542:IK917543 RO917542:SG917543 ABK917542:ACC917543 ALG917542:ALY917543 AVC917542:AVU917543 BEY917542:BFQ917543 BOU917542:BPM917543 BYQ917542:BZI917543 CIM917542:CJE917543 CSI917542:CTA917543 DCE917542:DCW917543 DMA917542:DMS917543 DVW917542:DWO917543 EFS917542:EGK917543 EPO917542:EQG917543 EZK917542:FAC917543 FJG917542:FJY917543 FTC917542:FTU917543 GCY917542:GDQ917543 GMU917542:GNM917543 GWQ917542:GXI917543 HGM917542:HHE917543 HQI917542:HRA917543 IAE917542:IAW917543 IKA917542:IKS917543 ITW917542:IUO917543 JDS917542:JEK917543 JNO917542:JOG917543 JXK917542:JYC917543 KHG917542:KHY917543 KRC917542:KRU917543 LAY917542:LBQ917543 LKU917542:LLM917543 LUQ917542:LVI917543 MEM917542:MFE917543 MOI917542:MPA917543 MYE917542:MYW917543 NIA917542:NIS917543 NRW917542:NSO917543 OBS917542:OCK917543 OLO917542:OMG917543 OVK917542:OWC917543 PFG917542:PFY917543 PPC917542:PPU917543 PYY917542:PZQ917543 QIU917542:QJM917543 QSQ917542:QTI917543 RCM917542:RDE917543 RMI917542:RNA917543 RWE917542:RWW917543 SGA917542:SGS917543 SPW917542:SQO917543 SZS917542:TAK917543 TJO917542:TKG917543 TTK917542:TUC917543 UDG917542:UDY917543 UNC917542:UNU917543 UWY917542:UXQ917543 VGU917542:VHM917543 VQQ917542:VRI917543 WAM917542:WBE917543 WKI917542:WLA917543 WUE917542:WUW917543 L983080:AA983081 HS983078:IK983079 RO983078:SG983079 ABK983078:ACC983079 ALG983078:ALY983079 AVC983078:AVU983079 BEY983078:BFQ983079 BOU983078:BPM983079 BYQ983078:BZI983079 CIM983078:CJE983079 CSI983078:CTA983079 DCE983078:DCW983079 DMA983078:DMS983079 DVW983078:DWO983079 EFS983078:EGK983079 EPO983078:EQG983079 EZK983078:FAC983079 FJG983078:FJY983079 FTC983078:FTU983079 GCY983078:GDQ983079 GMU983078:GNM983079 GWQ983078:GXI983079 HGM983078:HHE983079 HQI983078:HRA983079 IAE983078:IAW983079 IKA983078:IKS983079 ITW983078:IUO983079 JDS983078:JEK983079 JNO983078:JOG983079 JXK983078:JYC983079 KHG983078:KHY983079 KRC983078:KRU983079 LAY983078:LBQ983079 LKU983078:LLM983079 LUQ983078:LVI983079 MEM983078:MFE983079 MOI983078:MPA983079 MYE983078:MYW983079 NIA983078:NIS983079 NRW983078:NSO983079 OBS983078:OCK983079 OLO983078:OMG983079 OVK983078:OWC983079 PFG983078:PFY983079 PPC983078:PPU983079 PYY983078:PZQ983079 QIU983078:QJM983079 QSQ983078:QTI983079 RCM983078:RDE983079 RMI983078:RNA983079 RWE983078:RWW983079 SGA983078:SGS983079 SPW983078:SQO983079 SZS983078:TAK983079 TJO983078:TKG983079 TTK983078:TUC983079 UDG983078:UDY983079 UNC983078:UNU983079 UWY983078:UXQ983079 VGU983078:VHM983079 VQQ983078:VRI983079 WAM983078:WBE983079 WKI983078:WLA983079 WUE983078:WUW983079 O65571:O65574 HV65569:HV65572 RR65569:RR65572 ABN65569:ABN65572 ALJ65569:ALJ65572 AVF65569:AVF65572 BFB65569:BFB65572 BOX65569:BOX65572 BYT65569:BYT65572 CIP65569:CIP65572 CSL65569:CSL65572 DCH65569:DCH65572 DMD65569:DMD65572 DVZ65569:DVZ65572 EFV65569:EFV65572 EPR65569:EPR65572 EZN65569:EZN65572 FJJ65569:FJJ65572 FTF65569:FTF65572 GDB65569:GDB65572 GMX65569:GMX65572 GWT65569:GWT65572 HGP65569:HGP65572 HQL65569:HQL65572 IAH65569:IAH65572 IKD65569:IKD65572 ITZ65569:ITZ65572 JDV65569:JDV65572 JNR65569:JNR65572 JXN65569:JXN65572 KHJ65569:KHJ65572 KRF65569:KRF65572 LBB65569:LBB65572 LKX65569:LKX65572 LUT65569:LUT65572 MEP65569:MEP65572 MOL65569:MOL65572 MYH65569:MYH65572 NID65569:NID65572 NRZ65569:NRZ65572 OBV65569:OBV65572 OLR65569:OLR65572 OVN65569:OVN65572 PFJ65569:PFJ65572 PPF65569:PPF65572 PZB65569:PZB65572 QIX65569:QIX65572 QST65569:QST65572 RCP65569:RCP65572 RML65569:RML65572 RWH65569:RWH65572 SGD65569:SGD65572 SPZ65569:SPZ65572 SZV65569:SZV65572 TJR65569:TJR65572 TTN65569:TTN65572 UDJ65569:UDJ65572 UNF65569:UNF65572 UXB65569:UXB65572 VGX65569:VGX65572 VQT65569:VQT65572 WAP65569:WAP65572 WKL65569:WKL65572 WUH65569:WUH65572 O131107:O131110 HV131105:HV131108 RR131105:RR131108 ABN131105:ABN131108 ALJ131105:ALJ131108 AVF131105:AVF131108 BFB131105:BFB131108 BOX131105:BOX131108 BYT131105:BYT131108 CIP131105:CIP131108 CSL131105:CSL131108 DCH131105:DCH131108 DMD131105:DMD131108 DVZ131105:DVZ131108 EFV131105:EFV131108 EPR131105:EPR131108 EZN131105:EZN131108 FJJ131105:FJJ131108 FTF131105:FTF131108 GDB131105:GDB131108 GMX131105:GMX131108 GWT131105:GWT131108 HGP131105:HGP131108 HQL131105:HQL131108 IAH131105:IAH131108 IKD131105:IKD131108 ITZ131105:ITZ131108 JDV131105:JDV131108 JNR131105:JNR131108 JXN131105:JXN131108 KHJ131105:KHJ131108 KRF131105:KRF131108 LBB131105:LBB131108 LKX131105:LKX131108 LUT131105:LUT131108 MEP131105:MEP131108 MOL131105:MOL131108 MYH131105:MYH131108 NID131105:NID131108 NRZ131105:NRZ131108 OBV131105:OBV131108 OLR131105:OLR131108 OVN131105:OVN131108 PFJ131105:PFJ131108 PPF131105:PPF131108 PZB131105:PZB131108 QIX131105:QIX131108 QST131105:QST131108 RCP131105:RCP131108 RML131105:RML131108 RWH131105:RWH131108 SGD131105:SGD131108 SPZ131105:SPZ131108 SZV131105:SZV131108 TJR131105:TJR131108 TTN131105:TTN131108 UDJ131105:UDJ131108 UNF131105:UNF131108 UXB131105:UXB131108 VGX131105:VGX131108 VQT131105:VQT131108 WAP131105:WAP131108 WKL131105:WKL131108 WUH131105:WUH131108 O196643:O196646 HV196641:HV196644 RR196641:RR196644 ABN196641:ABN196644 ALJ196641:ALJ196644 AVF196641:AVF196644 BFB196641:BFB196644 BOX196641:BOX196644 BYT196641:BYT196644 CIP196641:CIP196644 CSL196641:CSL196644 DCH196641:DCH196644 DMD196641:DMD196644 DVZ196641:DVZ196644 EFV196641:EFV196644 EPR196641:EPR196644 EZN196641:EZN196644 FJJ196641:FJJ196644 FTF196641:FTF196644 GDB196641:GDB196644 GMX196641:GMX196644 GWT196641:GWT196644 HGP196641:HGP196644 HQL196641:HQL196644 IAH196641:IAH196644 IKD196641:IKD196644 ITZ196641:ITZ196644 JDV196641:JDV196644 JNR196641:JNR196644 JXN196641:JXN196644 KHJ196641:KHJ196644 KRF196641:KRF196644 LBB196641:LBB196644 LKX196641:LKX196644 LUT196641:LUT196644 MEP196641:MEP196644 MOL196641:MOL196644 MYH196641:MYH196644 NID196641:NID196644 NRZ196641:NRZ196644 OBV196641:OBV196644 OLR196641:OLR196644 OVN196641:OVN196644 PFJ196641:PFJ196644 PPF196641:PPF196644 PZB196641:PZB196644 QIX196641:QIX196644 QST196641:QST196644 RCP196641:RCP196644 RML196641:RML196644 RWH196641:RWH196644 SGD196641:SGD196644 SPZ196641:SPZ196644 SZV196641:SZV196644 TJR196641:TJR196644 TTN196641:TTN196644 UDJ196641:UDJ196644 UNF196641:UNF196644 UXB196641:UXB196644 VGX196641:VGX196644 VQT196641:VQT196644 WAP196641:WAP196644 WKL196641:WKL196644 WUH196641:WUH196644 O262179:O262182 HV262177:HV262180 RR262177:RR262180 ABN262177:ABN262180 ALJ262177:ALJ262180 AVF262177:AVF262180 BFB262177:BFB262180 BOX262177:BOX262180 BYT262177:BYT262180 CIP262177:CIP262180 CSL262177:CSL262180 DCH262177:DCH262180 DMD262177:DMD262180 DVZ262177:DVZ262180 EFV262177:EFV262180 EPR262177:EPR262180 EZN262177:EZN262180 FJJ262177:FJJ262180 FTF262177:FTF262180 GDB262177:GDB262180 GMX262177:GMX262180 GWT262177:GWT262180 HGP262177:HGP262180 HQL262177:HQL262180 IAH262177:IAH262180 IKD262177:IKD262180 ITZ262177:ITZ262180 JDV262177:JDV262180 JNR262177:JNR262180 JXN262177:JXN262180 KHJ262177:KHJ262180 KRF262177:KRF262180 LBB262177:LBB262180 LKX262177:LKX262180 LUT262177:LUT262180 MEP262177:MEP262180 MOL262177:MOL262180 MYH262177:MYH262180 NID262177:NID262180 NRZ262177:NRZ262180 OBV262177:OBV262180 OLR262177:OLR262180 OVN262177:OVN262180 PFJ262177:PFJ262180 PPF262177:PPF262180 PZB262177:PZB262180 QIX262177:QIX262180 QST262177:QST262180 RCP262177:RCP262180 RML262177:RML262180 RWH262177:RWH262180 SGD262177:SGD262180 SPZ262177:SPZ262180 SZV262177:SZV262180 TJR262177:TJR262180 TTN262177:TTN262180 UDJ262177:UDJ262180 UNF262177:UNF262180 UXB262177:UXB262180 VGX262177:VGX262180 VQT262177:VQT262180 WAP262177:WAP262180 WKL262177:WKL262180 WUH262177:WUH262180 O327715:O327718 HV327713:HV327716 RR327713:RR327716 ABN327713:ABN327716 ALJ327713:ALJ327716 AVF327713:AVF327716 BFB327713:BFB327716 BOX327713:BOX327716 BYT327713:BYT327716 CIP327713:CIP327716 CSL327713:CSL327716 DCH327713:DCH327716 DMD327713:DMD327716 DVZ327713:DVZ327716 EFV327713:EFV327716 EPR327713:EPR327716 EZN327713:EZN327716 FJJ327713:FJJ327716 FTF327713:FTF327716 GDB327713:GDB327716 GMX327713:GMX327716 GWT327713:GWT327716 HGP327713:HGP327716 HQL327713:HQL327716 IAH327713:IAH327716 IKD327713:IKD327716 ITZ327713:ITZ327716 JDV327713:JDV327716 JNR327713:JNR327716 JXN327713:JXN327716 KHJ327713:KHJ327716 KRF327713:KRF327716 LBB327713:LBB327716 LKX327713:LKX327716 LUT327713:LUT327716 MEP327713:MEP327716 MOL327713:MOL327716 MYH327713:MYH327716 NID327713:NID327716 NRZ327713:NRZ327716 OBV327713:OBV327716 OLR327713:OLR327716 OVN327713:OVN327716 PFJ327713:PFJ327716 PPF327713:PPF327716 PZB327713:PZB327716 QIX327713:QIX327716 QST327713:QST327716 RCP327713:RCP327716 RML327713:RML327716 RWH327713:RWH327716 SGD327713:SGD327716 SPZ327713:SPZ327716 SZV327713:SZV327716 TJR327713:TJR327716 TTN327713:TTN327716 UDJ327713:UDJ327716 UNF327713:UNF327716 UXB327713:UXB327716 VGX327713:VGX327716 VQT327713:VQT327716 WAP327713:WAP327716 WKL327713:WKL327716 WUH327713:WUH327716 O393251:O393254 HV393249:HV393252 RR393249:RR393252 ABN393249:ABN393252 ALJ393249:ALJ393252 AVF393249:AVF393252 BFB393249:BFB393252 BOX393249:BOX393252 BYT393249:BYT393252 CIP393249:CIP393252 CSL393249:CSL393252 DCH393249:DCH393252 DMD393249:DMD393252 DVZ393249:DVZ393252 EFV393249:EFV393252 EPR393249:EPR393252 EZN393249:EZN393252 FJJ393249:FJJ393252 FTF393249:FTF393252 GDB393249:GDB393252 GMX393249:GMX393252 GWT393249:GWT393252 HGP393249:HGP393252 HQL393249:HQL393252 IAH393249:IAH393252 IKD393249:IKD393252 ITZ393249:ITZ393252 JDV393249:JDV393252 JNR393249:JNR393252 JXN393249:JXN393252 KHJ393249:KHJ393252 KRF393249:KRF393252 LBB393249:LBB393252 LKX393249:LKX393252 LUT393249:LUT393252 MEP393249:MEP393252 MOL393249:MOL393252 MYH393249:MYH393252 NID393249:NID393252 NRZ393249:NRZ393252 OBV393249:OBV393252 OLR393249:OLR393252 OVN393249:OVN393252 PFJ393249:PFJ393252 PPF393249:PPF393252 PZB393249:PZB393252 QIX393249:QIX393252 QST393249:QST393252 RCP393249:RCP393252 RML393249:RML393252 RWH393249:RWH393252 SGD393249:SGD393252 SPZ393249:SPZ393252 SZV393249:SZV393252 TJR393249:TJR393252 TTN393249:TTN393252 UDJ393249:UDJ393252 UNF393249:UNF393252 UXB393249:UXB393252 VGX393249:VGX393252 VQT393249:VQT393252 WAP393249:WAP393252 WKL393249:WKL393252 WUH393249:WUH393252 O458787:O458790 HV458785:HV458788 RR458785:RR458788 ABN458785:ABN458788 ALJ458785:ALJ458788 AVF458785:AVF458788 BFB458785:BFB458788 BOX458785:BOX458788 BYT458785:BYT458788 CIP458785:CIP458788 CSL458785:CSL458788 DCH458785:DCH458788 DMD458785:DMD458788 DVZ458785:DVZ458788 EFV458785:EFV458788 EPR458785:EPR458788 EZN458785:EZN458788 FJJ458785:FJJ458788 FTF458785:FTF458788 GDB458785:GDB458788 GMX458785:GMX458788 GWT458785:GWT458788 HGP458785:HGP458788 HQL458785:HQL458788 IAH458785:IAH458788 IKD458785:IKD458788 ITZ458785:ITZ458788 JDV458785:JDV458788 JNR458785:JNR458788 JXN458785:JXN458788 KHJ458785:KHJ458788 KRF458785:KRF458788 LBB458785:LBB458788 LKX458785:LKX458788 LUT458785:LUT458788 MEP458785:MEP458788 MOL458785:MOL458788 MYH458785:MYH458788 NID458785:NID458788 NRZ458785:NRZ458788 OBV458785:OBV458788 OLR458785:OLR458788 OVN458785:OVN458788 PFJ458785:PFJ458788 PPF458785:PPF458788 PZB458785:PZB458788 QIX458785:QIX458788 QST458785:QST458788 RCP458785:RCP458788 RML458785:RML458788 RWH458785:RWH458788 SGD458785:SGD458788 SPZ458785:SPZ458788 SZV458785:SZV458788 TJR458785:TJR458788 TTN458785:TTN458788 UDJ458785:UDJ458788 UNF458785:UNF458788 UXB458785:UXB458788 VGX458785:VGX458788 VQT458785:VQT458788 WAP458785:WAP458788 WKL458785:WKL458788 WUH458785:WUH458788 O524323:O524326 HV524321:HV524324 RR524321:RR524324 ABN524321:ABN524324 ALJ524321:ALJ524324 AVF524321:AVF524324 BFB524321:BFB524324 BOX524321:BOX524324 BYT524321:BYT524324 CIP524321:CIP524324 CSL524321:CSL524324 DCH524321:DCH524324 DMD524321:DMD524324 DVZ524321:DVZ524324 EFV524321:EFV524324 EPR524321:EPR524324 EZN524321:EZN524324 FJJ524321:FJJ524324 FTF524321:FTF524324 GDB524321:GDB524324 GMX524321:GMX524324 GWT524321:GWT524324 HGP524321:HGP524324 HQL524321:HQL524324 IAH524321:IAH524324 IKD524321:IKD524324 ITZ524321:ITZ524324 JDV524321:JDV524324 JNR524321:JNR524324 JXN524321:JXN524324 KHJ524321:KHJ524324 KRF524321:KRF524324 LBB524321:LBB524324 LKX524321:LKX524324 LUT524321:LUT524324 MEP524321:MEP524324 MOL524321:MOL524324 MYH524321:MYH524324 NID524321:NID524324 NRZ524321:NRZ524324 OBV524321:OBV524324 OLR524321:OLR524324 OVN524321:OVN524324 PFJ524321:PFJ524324 PPF524321:PPF524324 PZB524321:PZB524324 QIX524321:QIX524324 QST524321:QST524324 RCP524321:RCP524324 RML524321:RML524324 RWH524321:RWH524324 SGD524321:SGD524324 SPZ524321:SPZ524324 SZV524321:SZV524324 TJR524321:TJR524324 TTN524321:TTN524324 UDJ524321:UDJ524324 UNF524321:UNF524324 UXB524321:UXB524324 VGX524321:VGX524324 VQT524321:VQT524324 WAP524321:WAP524324 WKL524321:WKL524324 WUH524321:WUH524324 O589859:O589862 HV589857:HV589860 RR589857:RR589860 ABN589857:ABN589860 ALJ589857:ALJ589860 AVF589857:AVF589860 BFB589857:BFB589860 BOX589857:BOX589860 BYT589857:BYT589860 CIP589857:CIP589860 CSL589857:CSL589860 DCH589857:DCH589860 DMD589857:DMD589860 DVZ589857:DVZ589860 EFV589857:EFV589860 EPR589857:EPR589860 EZN589857:EZN589860 FJJ589857:FJJ589860 FTF589857:FTF589860 GDB589857:GDB589860 GMX589857:GMX589860 GWT589857:GWT589860 HGP589857:HGP589860 HQL589857:HQL589860 IAH589857:IAH589860 IKD589857:IKD589860 ITZ589857:ITZ589860 JDV589857:JDV589860 JNR589857:JNR589860 JXN589857:JXN589860 KHJ589857:KHJ589860 KRF589857:KRF589860 LBB589857:LBB589860 LKX589857:LKX589860 LUT589857:LUT589860 MEP589857:MEP589860 MOL589857:MOL589860 MYH589857:MYH589860 NID589857:NID589860 NRZ589857:NRZ589860 OBV589857:OBV589860 OLR589857:OLR589860 OVN589857:OVN589860 PFJ589857:PFJ589860 PPF589857:PPF589860 PZB589857:PZB589860 QIX589857:QIX589860 QST589857:QST589860 RCP589857:RCP589860 RML589857:RML589860 RWH589857:RWH589860 SGD589857:SGD589860 SPZ589857:SPZ589860 SZV589857:SZV589860 TJR589857:TJR589860 TTN589857:TTN589860 UDJ589857:UDJ589860 UNF589857:UNF589860 UXB589857:UXB589860 VGX589857:VGX589860 VQT589857:VQT589860 WAP589857:WAP589860 WKL589857:WKL589860 WUH589857:WUH589860 O655395:O655398 HV655393:HV655396 RR655393:RR655396 ABN655393:ABN655396 ALJ655393:ALJ655396 AVF655393:AVF655396 BFB655393:BFB655396 BOX655393:BOX655396 BYT655393:BYT655396 CIP655393:CIP655396 CSL655393:CSL655396 DCH655393:DCH655396 DMD655393:DMD655396 DVZ655393:DVZ655396 EFV655393:EFV655396 EPR655393:EPR655396 EZN655393:EZN655396 FJJ655393:FJJ655396 FTF655393:FTF655396 GDB655393:GDB655396 GMX655393:GMX655396 GWT655393:GWT655396 HGP655393:HGP655396 HQL655393:HQL655396 IAH655393:IAH655396 IKD655393:IKD655396 ITZ655393:ITZ655396 JDV655393:JDV655396 JNR655393:JNR655396 JXN655393:JXN655396 KHJ655393:KHJ655396 KRF655393:KRF655396 LBB655393:LBB655396 LKX655393:LKX655396 LUT655393:LUT655396 MEP655393:MEP655396 MOL655393:MOL655396 MYH655393:MYH655396 NID655393:NID655396 NRZ655393:NRZ655396 OBV655393:OBV655396 OLR655393:OLR655396 OVN655393:OVN655396 PFJ655393:PFJ655396 PPF655393:PPF655396 PZB655393:PZB655396 QIX655393:QIX655396 QST655393:QST655396 RCP655393:RCP655396 RML655393:RML655396 RWH655393:RWH655396 SGD655393:SGD655396 SPZ655393:SPZ655396 SZV655393:SZV655396 TJR655393:TJR655396 TTN655393:TTN655396 UDJ655393:UDJ655396 UNF655393:UNF655396 UXB655393:UXB655396 VGX655393:VGX655396 VQT655393:VQT655396 WAP655393:WAP655396 WKL655393:WKL655396 WUH655393:WUH655396 O720931:O720934 HV720929:HV720932 RR720929:RR720932 ABN720929:ABN720932 ALJ720929:ALJ720932 AVF720929:AVF720932 BFB720929:BFB720932 BOX720929:BOX720932 BYT720929:BYT720932 CIP720929:CIP720932 CSL720929:CSL720932 DCH720929:DCH720932 DMD720929:DMD720932 DVZ720929:DVZ720932 EFV720929:EFV720932 EPR720929:EPR720932 EZN720929:EZN720932 FJJ720929:FJJ720932 FTF720929:FTF720932 GDB720929:GDB720932 GMX720929:GMX720932 GWT720929:GWT720932 HGP720929:HGP720932 HQL720929:HQL720932 IAH720929:IAH720932 IKD720929:IKD720932 ITZ720929:ITZ720932 JDV720929:JDV720932 JNR720929:JNR720932 JXN720929:JXN720932 KHJ720929:KHJ720932 KRF720929:KRF720932 LBB720929:LBB720932 LKX720929:LKX720932 LUT720929:LUT720932 MEP720929:MEP720932 MOL720929:MOL720932 MYH720929:MYH720932 NID720929:NID720932 NRZ720929:NRZ720932 OBV720929:OBV720932 OLR720929:OLR720932 OVN720929:OVN720932 PFJ720929:PFJ720932 PPF720929:PPF720932 PZB720929:PZB720932 QIX720929:QIX720932 QST720929:QST720932 RCP720929:RCP720932 RML720929:RML720932 RWH720929:RWH720932 SGD720929:SGD720932 SPZ720929:SPZ720932 SZV720929:SZV720932 TJR720929:TJR720932 TTN720929:TTN720932 UDJ720929:UDJ720932 UNF720929:UNF720932 UXB720929:UXB720932 VGX720929:VGX720932 VQT720929:VQT720932 WAP720929:WAP720932 WKL720929:WKL720932 WUH720929:WUH720932 O786467:O786470 HV786465:HV786468 RR786465:RR786468 ABN786465:ABN786468 ALJ786465:ALJ786468 AVF786465:AVF786468 BFB786465:BFB786468 BOX786465:BOX786468 BYT786465:BYT786468 CIP786465:CIP786468 CSL786465:CSL786468 DCH786465:DCH786468 DMD786465:DMD786468 DVZ786465:DVZ786468 EFV786465:EFV786468 EPR786465:EPR786468 EZN786465:EZN786468 FJJ786465:FJJ786468 FTF786465:FTF786468 GDB786465:GDB786468 GMX786465:GMX786468 GWT786465:GWT786468 HGP786465:HGP786468 HQL786465:HQL786468 IAH786465:IAH786468 IKD786465:IKD786468 ITZ786465:ITZ786468 JDV786465:JDV786468 JNR786465:JNR786468 JXN786465:JXN786468 KHJ786465:KHJ786468 KRF786465:KRF786468 LBB786465:LBB786468 LKX786465:LKX786468 LUT786465:LUT786468 MEP786465:MEP786468 MOL786465:MOL786468 MYH786465:MYH786468 NID786465:NID786468 NRZ786465:NRZ786468 OBV786465:OBV786468 OLR786465:OLR786468 OVN786465:OVN786468 PFJ786465:PFJ786468 PPF786465:PPF786468 PZB786465:PZB786468 QIX786465:QIX786468 QST786465:QST786468 RCP786465:RCP786468 RML786465:RML786468 RWH786465:RWH786468 SGD786465:SGD786468 SPZ786465:SPZ786468 SZV786465:SZV786468 TJR786465:TJR786468 TTN786465:TTN786468 UDJ786465:UDJ786468 UNF786465:UNF786468 UXB786465:UXB786468 VGX786465:VGX786468 VQT786465:VQT786468 WAP786465:WAP786468 WKL786465:WKL786468 WUH786465:WUH786468 O852003:O852006 HV852001:HV852004 RR852001:RR852004 ABN852001:ABN852004 ALJ852001:ALJ852004 AVF852001:AVF852004 BFB852001:BFB852004 BOX852001:BOX852004 BYT852001:BYT852004 CIP852001:CIP852004 CSL852001:CSL852004 DCH852001:DCH852004 DMD852001:DMD852004 DVZ852001:DVZ852004 EFV852001:EFV852004 EPR852001:EPR852004 EZN852001:EZN852004 FJJ852001:FJJ852004 FTF852001:FTF852004 GDB852001:GDB852004 GMX852001:GMX852004 GWT852001:GWT852004 HGP852001:HGP852004 HQL852001:HQL852004 IAH852001:IAH852004 IKD852001:IKD852004 ITZ852001:ITZ852004 JDV852001:JDV852004 JNR852001:JNR852004 JXN852001:JXN852004 KHJ852001:KHJ852004 KRF852001:KRF852004 LBB852001:LBB852004 LKX852001:LKX852004 LUT852001:LUT852004 MEP852001:MEP852004 MOL852001:MOL852004 MYH852001:MYH852004 NID852001:NID852004 NRZ852001:NRZ852004 OBV852001:OBV852004 OLR852001:OLR852004 OVN852001:OVN852004 PFJ852001:PFJ852004 PPF852001:PPF852004 PZB852001:PZB852004 QIX852001:QIX852004 QST852001:QST852004 RCP852001:RCP852004 RML852001:RML852004 RWH852001:RWH852004 SGD852001:SGD852004 SPZ852001:SPZ852004 SZV852001:SZV852004 TJR852001:TJR852004 TTN852001:TTN852004 UDJ852001:UDJ852004 UNF852001:UNF852004 UXB852001:UXB852004 VGX852001:VGX852004 VQT852001:VQT852004 WAP852001:WAP852004 WKL852001:WKL852004 WUH852001:WUH852004 O917539:O917542 HV917537:HV917540 RR917537:RR917540 ABN917537:ABN917540 ALJ917537:ALJ917540 AVF917537:AVF917540 BFB917537:BFB917540 BOX917537:BOX917540 BYT917537:BYT917540 CIP917537:CIP917540 CSL917537:CSL917540 DCH917537:DCH917540 DMD917537:DMD917540 DVZ917537:DVZ917540 EFV917537:EFV917540 EPR917537:EPR917540 EZN917537:EZN917540 FJJ917537:FJJ917540 FTF917537:FTF917540 GDB917537:GDB917540 GMX917537:GMX917540 GWT917537:GWT917540 HGP917537:HGP917540 HQL917537:HQL917540 IAH917537:IAH917540 IKD917537:IKD917540 ITZ917537:ITZ917540 JDV917537:JDV917540 JNR917537:JNR917540 JXN917537:JXN917540 KHJ917537:KHJ917540 KRF917537:KRF917540 LBB917537:LBB917540 LKX917537:LKX917540 LUT917537:LUT917540 MEP917537:MEP917540 MOL917537:MOL917540 MYH917537:MYH917540 NID917537:NID917540 NRZ917537:NRZ917540 OBV917537:OBV917540 OLR917537:OLR917540 OVN917537:OVN917540 PFJ917537:PFJ917540 PPF917537:PPF917540 PZB917537:PZB917540 QIX917537:QIX917540 QST917537:QST917540 RCP917537:RCP917540 RML917537:RML917540 RWH917537:RWH917540 SGD917537:SGD917540 SPZ917537:SPZ917540 SZV917537:SZV917540 TJR917537:TJR917540 TTN917537:TTN917540 UDJ917537:UDJ917540 UNF917537:UNF917540 UXB917537:UXB917540 VGX917537:VGX917540 VQT917537:VQT917540 WAP917537:WAP917540 WKL917537:WKL917540 WUH917537:WUH917540 O983075:O983078 HV983073:HV983076 RR983073:RR983076 ABN983073:ABN983076 ALJ983073:ALJ983076 AVF983073:AVF983076 BFB983073:BFB983076 BOX983073:BOX983076 BYT983073:BYT983076 CIP983073:CIP983076 CSL983073:CSL983076 DCH983073:DCH983076 DMD983073:DMD983076 DVZ983073:DVZ983076 EFV983073:EFV983076 EPR983073:EPR983076 EZN983073:EZN983076 FJJ983073:FJJ983076 FTF983073:FTF983076 GDB983073:GDB983076 GMX983073:GMX983076 GWT983073:GWT983076 HGP983073:HGP983076 HQL983073:HQL983076 IAH983073:IAH983076 IKD983073:IKD983076 ITZ983073:ITZ983076 JDV983073:JDV983076 JNR983073:JNR983076 JXN983073:JXN983076 KHJ983073:KHJ983076 KRF983073:KRF983076 LBB983073:LBB983076 LKX983073:LKX983076 LUT983073:LUT983076 MEP983073:MEP983076 MOL983073:MOL983076 MYH983073:MYH983076 NID983073:NID983076 NRZ983073:NRZ983076 OBV983073:OBV983076 OLR983073:OLR983076 OVN983073:OVN983076 PFJ983073:PFJ983076 PPF983073:PPF983076 PZB983073:PZB983076 QIX983073:QIX983076 QST983073:QST983076 RCP983073:RCP983076 RML983073:RML983076 RWH983073:RWH983076 SGD983073:SGD983076 SPZ983073:SPZ983076 SZV983073:SZV983076 TJR983073:TJR983076 TTN983073:TTN983076 UDJ983073:UDJ983076 UNF983073:UNF983076 UXB983073:UXB983076 VGX983073:VGX983076 VQT983073:VQT983076 WAP983073:WAP983076 WKL983073:WKL983076 WUH983073:WUH983076 H65585:AA65587 HO65583:IK65585 RK65583:SG65585 ABG65583:ACC65585 ALC65583:ALY65585 AUY65583:AVU65585 BEU65583:BFQ65585 BOQ65583:BPM65585 BYM65583:BZI65585 CII65583:CJE65585 CSE65583:CTA65585 DCA65583:DCW65585 DLW65583:DMS65585 DVS65583:DWO65585 EFO65583:EGK65585 EPK65583:EQG65585 EZG65583:FAC65585 FJC65583:FJY65585 FSY65583:FTU65585 GCU65583:GDQ65585 GMQ65583:GNM65585 GWM65583:GXI65585 HGI65583:HHE65585 HQE65583:HRA65585 IAA65583:IAW65585 IJW65583:IKS65585 ITS65583:IUO65585 JDO65583:JEK65585 JNK65583:JOG65585 JXG65583:JYC65585 KHC65583:KHY65585 KQY65583:KRU65585 LAU65583:LBQ65585 LKQ65583:LLM65585 LUM65583:LVI65585 MEI65583:MFE65585 MOE65583:MPA65585 MYA65583:MYW65585 NHW65583:NIS65585 NRS65583:NSO65585 OBO65583:OCK65585 OLK65583:OMG65585 OVG65583:OWC65585 PFC65583:PFY65585 POY65583:PPU65585 PYU65583:PZQ65585 QIQ65583:QJM65585 QSM65583:QTI65585 RCI65583:RDE65585 RME65583:RNA65585 RWA65583:RWW65585 SFW65583:SGS65585 SPS65583:SQO65585 SZO65583:TAK65585 TJK65583:TKG65585 TTG65583:TUC65585 UDC65583:UDY65585 UMY65583:UNU65585 UWU65583:UXQ65585 VGQ65583:VHM65585 VQM65583:VRI65585 WAI65583:WBE65585 WKE65583:WLA65585 WUA65583:WUW65585 H131121:AA131123 HO131119:IK131121 RK131119:SG131121 ABG131119:ACC131121 ALC131119:ALY131121 AUY131119:AVU131121 BEU131119:BFQ131121 BOQ131119:BPM131121 BYM131119:BZI131121 CII131119:CJE131121 CSE131119:CTA131121 DCA131119:DCW131121 DLW131119:DMS131121 DVS131119:DWO131121 EFO131119:EGK131121 EPK131119:EQG131121 EZG131119:FAC131121 FJC131119:FJY131121 FSY131119:FTU131121 GCU131119:GDQ131121 GMQ131119:GNM131121 GWM131119:GXI131121 HGI131119:HHE131121 HQE131119:HRA131121 IAA131119:IAW131121 IJW131119:IKS131121 ITS131119:IUO131121 JDO131119:JEK131121 JNK131119:JOG131121 JXG131119:JYC131121 KHC131119:KHY131121 KQY131119:KRU131121 LAU131119:LBQ131121 LKQ131119:LLM131121 LUM131119:LVI131121 MEI131119:MFE131121 MOE131119:MPA131121 MYA131119:MYW131121 NHW131119:NIS131121 NRS131119:NSO131121 OBO131119:OCK131121 OLK131119:OMG131121 OVG131119:OWC131121 PFC131119:PFY131121 POY131119:PPU131121 PYU131119:PZQ131121 QIQ131119:QJM131121 QSM131119:QTI131121 RCI131119:RDE131121 RME131119:RNA131121 RWA131119:RWW131121 SFW131119:SGS131121 SPS131119:SQO131121 SZO131119:TAK131121 TJK131119:TKG131121 TTG131119:TUC131121 UDC131119:UDY131121 UMY131119:UNU131121 UWU131119:UXQ131121 VGQ131119:VHM131121 VQM131119:VRI131121 WAI131119:WBE131121 WKE131119:WLA131121 WUA131119:WUW131121 H196657:AA196659 HO196655:IK196657 RK196655:SG196657 ABG196655:ACC196657 ALC196655:ALY196657 AUY196655:AVU196657 BEU196655:BFQ196657 BOQ196655:BPM196657 BYM196655:BZI196657 CII196655:CJE196657 CSE196655:CTA196657 DCA196655:DCW196657 DLW196655:DMS196657 DVS196655:DWO196657 EFO196655:EGK196657 EPK196655:EQG196657 EZG196655:FAC196657 FJC196655:FJY196657 FSY196655:FTU196657 GCU196655:GDQ196657 GMQ196655:GNM196657 GWM196655:GXI196657 HGI196655:HHE196657 HQE196655:HRA196657 IAA196655:IAW196657 IJW196655:IKS196657 ITS196655:IUO196657 JDO196655:JEK196657 JNK196655:JOG196657 JXG196655:JYC196657 KHC196655:KHY196657 KQY196655:KRU196657 LAU196655:LBQ196657 LKQ196655:LLM196657 LUM196655:LVI196657 MEI196655:MFE196657 MOE196655:MPA196657 MYA196655:MYW196657 NHW196655:NIS196657 NRS196655:NSO196657 OBO196655:OCK196657 OLK196655:OMG196657 OVG196655:OWC196657 PFC196655:PFY196657 POY196655:PPU196657 PYU196655:PZQ196657 QIQ196655:QJM196657 QSM196655:QTI196657 RCI196655:RDE196657 RME196655:RNA196657 RWA196655:RWW196657 SFW196655:SGS196657 SPS196655:SQO196657 SZO196655:TAK196657 TJK196655:TKG196657 TTG196655:TUC196657 UDC196655:UDY196657 UMY196655:UNU196657 UWU196655:UXQ196657 VGQ196655:VHM196657 VQM196655:VRI196657 WAI196655:WBE196657 WKE196655:WLA196657 WUA196655:WUW196657 H262193:AA262195 HO262191:IK262193 RK262191:SG262193 ABG262191:ACC262193 ALC262191:ALY262193 AUY262191:AVU262193 BEU262191:BFQ262193 BOQ262191:BPM262193 BYM262191:BZI262193 CII262191:CJE262193 CSE262191:CTA262193 DCA262191:DCW262193 DLW262191:DMS262193 DVS262191:DWO262193 EFO262191:EGK262193 EPK262191:EQG262193 EZG262191:FAC262193 FJC262191:FJY262193 FSY262191:FTU262193 GCU262191:GDQ262193 GMQ262191:GNM262193 GWM262191:GXI262193 HGI262191:HHE262193 HQE262191:HRA262193 IAA262191:IAW262193 IJW262191:IKS262193 ITS262191:IUO262193 JDO262191:JEK262193 JNK262191:JOG262193 JXG262191:JYC262193 KHC262191:KHY262193 KQY262191:KRU262193 LAU262191:LBQ262193 LKQ262191:LLM262193 LUM262191:LVI262193 MEI262191:MFE262193 MOE262191:MPA262193 MYA262191:MYW262193 NHW262191:NIS262193 NRS262191:NSO262193 OBO262191:OCK262193 OLK262191:OMG262193 OVG262191:OWC262193 PFC262191:PFY262193 POY262191:PPU262193 PYU262191:PZQ262193 QIQ262191:QJM262193 QSM262191:QTI262193 RCI262191:RDE262193 RME262191:RNA262193 RWA262191:RWW262193 SFW262191:SGS262193 SPS262191:SQO262193 SZO262191:TAK262193 TJK262191:TKG262193 TTG262191:TUC262193 UDC262191:UDY262193 UMY262191:UNU262193 UWU262191:UXQ262193 VGQ262191:VHM262193 VQM262191:VRI262193 WAI262191:WBE262193 WKE262191:WLA262193 WUA262191:WUW262193 H327729:AA327731 HO327727:IK327729 RK327727:SG327729 ABG327727:ACC327729 ALC327727:ALY327729 AUY327727:AVU327729 BEU327727:BFQ327729 BOQ327727:BPM327729 BYM327727:BZI327729 CII327727:CJE327729 CSE327727:CTA327729 DCA327727:DCW327729 DLW327727:DMS327729 DVS327727:DWO327729 EFO327727:EGK327729 EPK327727:EQG327729 EZG327727:FAC327729 FJC327727:FJY327729 FSY327727:FTU327729 GCU327727:GDQ327729 GMQ327727:GNM327729 GWM327727:GXI327729 HGI327727:HHE327729 HQE327727:HRA327729 IAA327727:IAW327729 IJW327727:IKS327729 ITS327727:IUO327729 JDO327727:JEK327729 JNK327727:JOG327729 JXG327727:JYC327729 KHC327727:KHY327729 KQY327727:KRU327729 LAU327727:LBQ327729 LKQ327727:LLM327729 LUM327727:LVI327729 MEI327727:MFE327729 MOE327727:MPA327729 MYA327727:MYW327729 NHW327727:NIS327729 NRS327727:NSO327729 OBO327727:OCK327729 OLK327727:OMG327729 OVG327727:OWC327729 PFC327727:PFY327729 POY327727:PPU327729 PYU327727:PZQ327729 QIQ327727:QJM327729 QSM327727:QTI327729 RCI327727:RDE327729 RME327727:RNA327729 RWA327727:RWW327729 SFW327727:SGS327729 SPS327727:SQO327729 SZO327727:TAK327729 TJK327727:TKG327729 TTG327727:TUC327729 UDC327727:UDY327729 UMY327727:UNU327729 UWU327727:UXQ327729 VGQ327727:VHM327729 VQM327727:VRI327729 WAI327727:WBE327729 WKE327727:WLA327729 WUA327727:WUW327729 H393265:AA393267 HO393263:IK393265 RK393263:SG393265 ABG393263:ACC393265 ALC393263:ALY393265 AUY393263:AVU393265 BEU393263:BFQ393265 BOQ393263:BPM393265 BYM393263:BZI393265 CII393263:CJE393265 CSE393263:CTA393265 DCA393263:DCW393265 DLW393263:DMS393265 DVS393263:DWO393265 EFO393263:EGK393265 EPK393263:EQG393265 EZG393263:FAC393265 FJC393263:FJY393265 FSY393263:FTU393265 GCU393263:GDQ393265 GMQ393263:GNM393265 GWM393263:GXI393265 HGI393263:HHE393265 HQE393263:HRA393265 IAA393263:IAW393265 IJW393263:IKS393265 ITS393263:IUO393265 JDO393263:JEK393265 JNK393263:JOG393265 JXG393263:JYC393265 KHC393263:KHY393265 KQY393263:KRU393265 LAU393263:LBQ393265 LKQ393263:LLM393265 LUM393263:LVI393265 MEI393263:MFE393265 MOE393263:MPA393265 MYA393263:MYW393265 NHW393263:NIS393265 NRS393263:NSO393265 OBO393263:OCK393265 OLK393263:OMG393265 OVG393263:OWC393265 PFC393263:PFY393265 POY393263:PPU393265 PYU393263:PZQ393265 QIQ393263:QJM393265 QSM393263:QTI393265 RCI393263:RDE393265 RME393263:RNA393265 RWA393263:RWW393265 SFW393263:SGS393265 SPS393263:SQO393265 SZO393263:TAK393265 TJK393263:TKG393265 TTG393263:TUC393265 UDC393263:UDY393265 UMY393263:UNU393265 UWU393263:UXQ393265 VGQ393263:VHM393265 VQM393263:VRI393265 WAI393263:WBE393265 WKE393263:WLA393265 WUA393263:WUW393265 H458801:AA458803 HO458799:IK458801 RK458799:SG458801 ABG458799:ACC458801 ALC458799:ALY458801 AUY458799:AVU458801 BEU458799:BFQ458801 BOQ458799:BPM458801 BYM458799:BZI458801 CII458799:CJE458801 CSE458799:CTA458801 DCA458799:DCW458801 DLW458799:DMS458801 DVS458799:DWO458801 EFO458799:EGK458801 EPK458799:EQG458801 EZG458799:FAC458801 FJC458799:FJY458801 FSY458799:FTU458801 GCU458799:GDQ458801 GMQ458799:GNM458801 GWM458799:GXI458801 HGI458799:HHE458801 HQE458799:HRA458801 IAA458799:IAW458801 IJW458799:IKS458801 ITS458799:IUO458801 JDO458799:JEK458801 JNK458799:JOG458801 JXG458799:JYC458801 KHC458799:KHY458801 KQY458799:KRU458801 LAU458799:LBQ458801 LKQ458799:LLM458801 LUM458799:LVI458801 MEI458799:MFE458801 MOE458799:MPA458801 MYA458799:MYW458801 NHW458799:NIS458801 NRS458799:NSO458801 OBO458799:OCK458801 OLK458799:OMG458801 OVG458799:OWC458801 PFC458799:PFY458801 POY458799:PPU458801 PYU458799:PZQ458801 QIQ458799:QJM458801 QSM458799:QTI458801 RCI458799:RDE458801 RME458799:RNA458801 RWA458799:RWW458801 SFW458799:SGS458801 SPS458799:SQO458801 SZO458799:TAK458801 TJK458799:TKG458801 TTG458799:TUC458801 UDC458799:UDY458801 UMY458799:UNU458801 UWU458799:UXQ458801 VGQ458799:VHM458801 VQM458799:VRI458801 WAI458799:WBE458801 WKE458799:WLA458801 WUA458799:WUW458801 H524337:AA524339 HO524335:IK524337 RK524335:SG524337 ABG524335:ACC524337 ALC524335:ALY524337 AUY524335:AVU524337 BEU524335:BFQ524337 BOQ524335:BPM524337 BYM524335:BZI524337 CII524335:CJE524337 CSE524335:CTA524337 DCA524335:DCW524337 DLW524335:DMS524337 DVS524335:DWO524337 EFO524335:EGK524337 EPK524335:EQG524337 EZG524335:FAC524337 FJC524335:FJY524337 FSY524335:FTU524337 GCU524335:GDQ524337 GMQ524335:GNM524337 GWM524335:GXI524337 HGI524335:HHE524337 HQE524335:HRA524337 IAA524335:IAW524337 IJW524335:IKS524337 ITS524335:IUO524337 JDO524335:JEK524337 JNK524335:JOG524337 JXG524335:JYC524337 KHC524335:KHY524337 KQY524335:KRU524337 LAU524335:LBQ524337 LKQ524335:LLM524337 LUM524335:LVI524337 MEI524335:MFE524337 MOE524335:MPA524337 MYA524335:MYW524337 NHW524335:NIS524337 NRS524335:NSO524337 OBO524335:OCK524337 OLK524335:OMG524337 OVG524335:OWC524337 PFC524335:PFY524337 POY524335:PPU524337 PYU524335:PZQ524337 QIQ524335:QJM524337 QSM524335:QTI524337 RCI524335:RDE524337 RME524335:RNA524337 RWA524335:RWW524337 SFW524335:SGS524337 SPS524335:SQO524337 SZO524335:TAK524337 TJK524335:TKG524337 TTG524335:TUC524337 UDC524335:UDY524337 UMY524335:UNU524337 UWU524335:UXQ524337 VGQ524335:VHM524337 VQM524335:VRI524337 WAI524335:WBE524337 WKE524335:WLA524337 WUA524335:WUW524337 H589873:AA589875 HO589871:IK589873 RK589871:SG589873 ABG589871:ACC589873 ALC589871:ALY589873 AUY589871:AVU589873 BEU589871:BFQ589873 BOQ589871:BPM589873 BYM589871:BZI589873 CII589871:CJE589873 CSE589871:CTA589873 DCA589871:DCW589873 DLW589871:DMS589873 DVS589871:DWO589873 EFO589871:EGK589873 EPK589871:EQG589873 EZG589871:FAC589873 FJC589871:FJY589873 FSY589871:FTU589873 GCU589871:GDQ589873 GMQ589871:GNM589873 GWM589871:GXI589873 HGI589871:HHE589873 HQE589871:HRA589873 IAA589871:IAW589873 IJW589871:IKS589873 ITS589871:IUO589873 JDO589871:JEK589873 JNK589871:JOG589873 JXG589871:JYC589873 KHC589871:KHY589873 KQY589871:KRU589873 LAU589871:LBQ589873 LKQ589871:LLM589873 LUM589871:LVI589873 MEI589871:MFE589873 MOE589871:MPA589873 MYA589871:MYW589873 NHW589871:NIS589873 NRS589871:NSO589873 OBO589871:OCK589873 OLK589871:OMG589873 OVG589871:OWC589873 PFC589871:PFY589873 POY589871:PPU589873 PYU589871:PZQ589873 QIQ589871:QJM589873 QSM589871:QTI589873 RCI589871:RDE589873 RME589871:RNA589873 RWA589871:RWW589873 SFW589871:SGS589873 SPS589871:SQO589873 SZO589871:TAK589873 TJK589871:TKG589873 TTG589871:TUC589873 UDC589871:UDY589873 UMY589871:UNU589873 UWU589871:UXQ589873 VGQ589871:VHM589873 VQM589871:VRI589873 WAI589871:WBE589873 WKE589871:WLA589873 WUA589871:WUW589873 H655409:AA655411 HO655407:IK655409 RK655407:SG655409 ABG655407:ACC655409 ALC655407:ALY655409 AUY655407:AVU655409 BEU655407:BFQ655409 BOQ655407:BPM655409 BYM655407:BZI655409 CII655407:CJE655409 CSE655407:CTA655409 DCA655407:DCW655409 DLW655407:DMS655409 DVS655407:DWO655409 EFO655407:EGK655409 EPK655407:EQG655409 EZG655407:FAC655409 FJC655407:FJY655409 FSY655407:FTU655409 GCU655407:GDQ655409 GMQ655407:GNM655409 GWM655407:GXI655409 HGI655407:HHE655409 HQE655407:HRA655409 IAA655407:IAW655409 IJW655407:IKS655409 ITS655407:IUO655409 JDO655407:JEK655409 JNK655407:JOG655409 JXG655407:JYC655409 KHC655407:KHY655409 KQY655407:KRU655409 LAU655407:LBQ655409 LKQ655407:LLM655409 LUM655407:LVI655409 MEI655407:MFE655409 MOE655407:MPA655409 MYA655407:MYW655409 NHW655407:NIS655409 NRS655407:NSO655409 OBO655407:OCK655409 OLK655407:OMG655409 OVG655407:OWC655409 PFC655407:PFY655409 POY655407:PPU655409 PYU655407:PZQ655409 QIQ655407:QJM655409 QSM655407:QTI655409 RCI655407:RDE655409 RME655407:RNA655409 RWA655407:RWW655409 SFW655407:SGS655409 SPS655407:SQO655409 SZO655407:TAK655409 TJK655407:TKG655409 TTG655407:TUC655409 UDC655407:UDY655409 UMY655407:UNU655409 UWU655407:UXQ655409 VGQ655407:VHM655409 VQM655407:VRI655409 WAI655407:WBE655409 WKE655407:WLA655409 WUA655407:WUW655409 H720945:AA720947 HO720943:IK720945 RK720943:SG720945 ABG720943:ACC720945 ALC720943:ALY720945 AUY720943:AVU720945 BEU720943:BFQ720945 BOQ720943:BPM720945 BYM720943:BZI720945 CII720943:CJE720945 CSE720943:CTA720945 DCA720943:DCW720945 DLW720943:DMS720945 DVS720943:DWO720945 EFO720943:EGK720945 EPK720943:EQG720945 EZG720943:FAC720945 FJC720943:FJY720945 FSY720943:FTU720945 GCU720943:GDQ720945 GMQ720943:GNM720945 GWM720943:GXI720945 HGI720943:HHE720945 HQE720943:HRA720945 IAA720943:IAW720945 IJW720943:IKS720945 ITS720943:IUO720945 JDO720943:JEK720945 JNK720943:JOG720945 JXG720943:JYC720945 KHC720943:KHY720945 KQY720943:KRU720945 LAU720943:LBQ720945 LKQ720943:LLM720945 LUM720943:LVI720945 MEI720943:MFE720945 MOE720943:MPA720945 MYA720943:MYW720945 NHW720943:NIS720945 NRS720943:NSO720945 OBO720943:OCK720945 OLK720943:OMG720945 OVG720943:OWC720945 PFC720943:PFY720945 POY720943:PPU720945 PYU720943:PZQ720945 QIQ720943:QJM720945 QSM720943:QTI720945 RCI720943:RDE720945 RME720943:RNA720945 RWA720943:RWW720945 SFW720943:SGS720945 SPS720943:SQO720945 SZO720943:TAK720945 TJK720943:TKG720945 TTG720943:TUC720945 UDC720943:UDY720945 UMY720943:UNU720945 UWU720943:UXQ720945 VGQ720943:VHM720945 VQM720943:VRI720945 WAI720943:WBE720945 WKE720943:WLA720945 WUA720943:WUW720945 H786481:AA786483 HO786479:IK786481 RK786479:SG786481 ABG786479:ACC786481 ALC786479:ALY786481 AUY786479:AVU786481 BEU786479:BFQ786481 BOQ786479:BPM786481 BYM786479:BZI786481 CII786479:CJE786481 CSE786479:CTA786481 DCA786479:DCW786481 DLW786479:DMS786481 DVS786479:DWO786481 EFO786479:EGK786481 EPK786479:EQG786481 EZG786479:FAC786481 FJC786479:FJY786481 FSY786479:FTU786481 GCU786479:GDQ786481 GMQ786479:GNM786481 GWM786479:GXI786481 HGI786479:HHE786481 HQE786479:HRA786481 IAA786479:IAW786481 IJW786479:IKS786481 ITS786479:IUO786481 JDO786479:JEK786481 JNK786479:JOG786481 JXG786479:JYC786481 KHC786479:KHY786481 KQY786479:KRU786481 LAU786479:LBQ786481 LKQ786479:LLM786481 LUM786479:LVI786481 MEI786479:MFE786481 MOE786479:MPA786481 MYA786479:MYW786481 NHW786479:NIS786481 NRS786479:NSO786481 OBO786479:OCK786481 OLK786479:OMG786481 OVG786479:OWC786481 PFC786479:PFY786481 POY786479:PPU786481 PYU786479:PZQ786481 QIQ786479:QJM786481 QSM786479:QTI786481 RCI786479:RDE786481 RME786479:RNA786481 RWA786479:RWW786481 SFW786479:SGS786481 SPS786479:SQO786481 SZO786479:TAK786481 TJK786479:TKG786481 TTG786479:TUC786481 UDC786479:UDY786481 UMY786479:UNU786481 UWU786479:UXQ786481 VGQ786479:VHM786481 VQM786479:VRI786481 WAI786479:WBE786481 WKE786479:WLA786481 WUA786479:WUW786481 H852017:AA852019 HO852015:IK852017 RK852015:SG852017 ABG852015:ACC852017 ALC852015:ALY852017 AUY852015:AVU852017 BEU852015:BFQ852017 BOQ852015:BPM852017 BYM852015:BZI852017 CII852015:CJE852017 CSE852015:CTA852017 DCA852015:DCW852017 DLW852015:DMS852017 DVS852015:DWO852017 EFO852015:EGK852017 EPK852015:EQG852017 EZG852015:FAC852017 FJC852015:FJY852017 FSY852015:FTU852017 GCU852015:GDQ852017 GMQ852015:GNM852017 GWM852015:GXI852017 HGI852015:HHE852017 HQE852015:HRA852017 IAA852015:IAW852017 IJW852015:IKS852017 ITS852015:IUO852017 JDO852015:JEK852017 JNK852015:JOG852017 JXG852015:JYC852017 KHC852015:KHY852017 KQY852015:KRU852017 LAU852015:LBQ852017 LKQ852015:LLM852017 LUM852015:LVI852017 MEI852015:MFE852017 MOE852015:MPA852017 MYA852015:MYW852017 NHW852015:NIS852017 NRS852015:NSO852017 OBO852015:OCK852017 OLK852015:OMG852017 OVG852015:OWC852017 PFC852015:PFY852017 POY852015:PPU852017 PYU852015:PZQ852017 QIQ852015:QJM852017 QSM852015:QTI852017 RCI852015:RDE852017 RME852015:RNA852017 RWA852015:RWW852017 SFW852015:SGS852017 SPS852015:SQO852017 SZO852015:TAK852017 TJK852015:TKG852017 TTG852015:TUC852017 UDC852015:UDY852017 UMY852015:UNU852017 UWU852015:UXQ852017 VGQ852015:VHM852017 VQM852015:VRI852017 WAI852015:WBE852017 WKE852015:WLA852017 WUA852015:WUW852017 H917553:AA917555 HO917551:IK917553 RK917551:SG917553 ABG917551:ACC917553 ALC917551:ALY917553 AUY917551:AVU917553 BEU917551:BFQ917553 BOQ917551:BPM917553 BYM917551:BZI917553 CII917551:CJE917553 CSE917551:CTA917553 DCA917551:DCW917553 DLW917551:DMS917553 DVS917551:DWO917553 EFO917551:EGK917553 EPK917551:EQG917553 EZG917551:FAC917553 FJC917551:FJY917553 FSY917551:FTU917553 GCU917551:GDQ917553 GMQ917551:GNM917553 GWM917551:GXI917553 HGI917551:HHE917553 HQE917551:HRA917553 IAA917551:IAW917553 IJW917551:IKS917553 ITS917551:IUO917553 JDO917551:JEK917553 JNK917551:JOG917553 JXG917551:JYC917553 KHC917551:KHY917553 KQY917551:KRU917553 LAU917551:LBQ917553 LKQ917551:LLM917553 LUM917551:LVI917553 MEI917551:MFE917553 MOE917551:MPA917553 MYA917551:MYW917553 NHW917551:NIS917553 NRS917551:NSO917553 OBO917551:OCK917553 OLK917551:OMG917553 OVG917551:OWC917553 PFC917551:PFY917553 POY917551:PPU917553 PYU917551:PZQ917553 QIQ917551:QJM917553 QSM917551:QTI917553 RCI917551:RDE917553 RME917551:RNA917553 RWA917551:RWW917553 SFW917551:SGS917553 SPS917551:SQO917553 SZO917551:TAK917553 TJK917551:TKG917553 TTG917551:TUC917553 UDC917551:UDY917553 UMY917551:UNU917553 UWU917551:UXQ917553 VGQ917551:VHM917553 VQM917551:VRI917553 WAI917551:WBE917553 WKE917551:WLA917553 WUA917551:WUW917553 H983089:AA983091 HO983087:IK983089 RK983087:SG983089 ABG983087:ACC983089 ALC983087:ALY983089 AUY983087:AVU983089 BEU983087:BFQ983089 BOQ983087:BPM983089 BYM983087:BZI983089 CII983087:CJE983089 CSE983087:CTA983089 DCA983087:DCW983089 DLW983087:DMS983089 DVS983087:DWO983089 EFO983087:EGK983089 EPK983087:EQG983089 EZG983087:FAC983089 FJC983087:FJY983089 FSY983087:FTU983089 GCU983087:GDQ983089 GMQ983087:GNM983089 GWM983087:GXI983089 HGI983087:HHE983089 HQE983087:HRA983089 IAA983087:IAW983089 IJW983087:IKS983089 ITS983087:IUO983089 JDO983087:JEK983089 JNK983087:JOG983089 JXG983087:JYC983089 KHC983087:KHY983089 KQY983087:KRU983089 LAU983087:LBQ983089 LKQ983087:LLM983089 LUM983087:LVI983089 MEI983087:MFE983089 MOE983087:MPA983089 MYA983087:MYW983089 NHW983087:NIS983089 NRS983087:NSO983089 OBO983087:OCK983089 OLK983087:OMG983089 OVG983087:OWC983089 PFC983087:PFY983089 POY983087:PPU983089 PYU983087:PZQ983089 QIQ983087:QJM983089 QSM983087:QTI983089 RCI983087:RDE983089 RME983087:RNA983089 RWA983087:RWW983089 SFW983087:SGS983089 SPS983087:SQO983089 SZO983087:TAK983089 TJK983087:TKG983089 TTG983087:TUC983089 UDC983087:UDY983089 UMY983087:UNU983089 UWU983087:UXQ983089 VGQ983087:VHM983089 VQM983087:VRI983089 WAI983087:WBE983089 WKE983087:WLA983089 WUA983087:WUW983089 O65568:O65569 HV65566:HV65567 RR65566:RR65567 ABN65566:ABN65567 ALJ65566:ALJ65567 AVF65566:AVF65567 BFB65566:BFB65567 BOX65566:BOX65567 BYT65566:BYT65567 CIP65566:CIP65567 CSL65566:CSL65567 DCH65566:DCH65567 DMD65566:DMD65567 DVZ65566:DVZ65567 EFV65566:EFV65567 EPR65566:EPR65567 EZN65566:EZN65567 FJJ65566:FJJ65567 FTF65566:FTF65567 GDB65566:GDB65567 GMX65566:GMX65567 GWT65566:GWT65567 HGP65566:HGP65567 HQL65566:HQL65567 IAH65566:IAH65567 IKD65566:IKD65567 ITZ65566:ITZ65567 JDV65566:JDV65567 JNR65566:JNR65567 JXN65566:JXN65567 KHJ65566:KHJ65567 KRF65566:KRF65567 LBB65566:LBB65567 LKX65566:LKX65567 LUT65566:LUT65567 MEP65566:MEP65567 MOL65566:MOL65567 MYH65566:MYH65567 NID65566:NID65567 NRZ65566:NRZ65567 OBV65566:OBV65567 OLR65566:OLR65567 OVN65566:OVN65567 PFJ65566:PFJ65567 PPF65566:PPF65567 PZB65566:PZB65567 QIX65566:QIX65567 QST65566:QST65567 RCP65566:RCP65567 RML65566:RML65567 RWH65566:RWH65567 SGD65566:SGD65567 SPZ65566:SPZ65567 SZV65566:SZV65567 TJR65566:TJR65567 TTN65566:TTN65567 UDJ65566:UDJ65567 UNF65566:UNF65567 UXB65566:UXB65567 VGX65566:VGX65567 VQT65566:VQT65567 WAP65566:WAP65567 WKL65566:WKL65567 WUH65566:WUH65567 O131104:O131105 HV131102:HV131103 RR131102:RR131103 ABN131102:ABN131103 ALJ131102:ALJ131103 AVF131102:AVF131103 BFB131102:BFB131103 BOX131102:BOX131103 BYT131102:BYT131103 CIP131102:CIP131103 CSL131102:CSL131103 DCH131102:DCH131103 DMD131102:DMD131103 DVZ131102:DVZ131103 EFV131102:EFV131103 EPR131102:EPR131103 EZN131102:EZN131103 FJJ131102:FJJ131103 FTF131102:FTF131103 GDB131102:GDB131103 GMX131102:GMX131103 GWT131102:GWT131103 HGP131102:HGP131103 HQL131102:HQL131103 IAH131102:IAH131103 IKD131102:IKD131103 ITZ131102:ITZ131103 JDV131102:JDV131103 JNR131102:JNR131103 JXN131102:JXN131103 KHJ131102:KHJ131103 KRF131102:KRF131103 LBB131102:LBB131103 LKX131102:LKX131103 LUT131102:LUT131103 MEP131102:MEP131103 MOL131102:MOL131103 MYH131102:MYH131103 NID131102:NID131103 NRZ131102:NRZ131103 OBV131102:OBV131103 OLR131102:OLR131103 OVN131102:OVN131103 PFJ131102:PFJ131103 PPF131102:PPF131103 PZB131102:PZB131103 QIX131102:QIX131103 QST131102:QST131103 RCP131102:RCP131103 RML131102:RML131103 RWH131102:RWH131103 SGD131102:SGD131103 SPZ131102:SPZ131103 SZV131102:SZV131103 TJR131102:TJR131103 TTN131102:TTN131103 UDJ131102:UDJ131103 UNF131102:UNF131103 UXB131102:UXB131103 VGX131102:VGX131103 VQT131102:VQT131103 WAP131102:WAP131103 WKL131102:WKL131103 WUH131102:WUH131103 O196640:O196641 HV196638:HV196639 RR196638:RR196639 ABN196638:ABN196639 ALJ196638:ALJ196639 AVF196638:AVF196639 BFB196638:BFB196639 BOX196638:BOX196639 BYT196638:BYT196639 CIP196638:CIP196639 CSL196638:CSL196639 DCH196638:DCH196639 DMD196638:DMD196639 DVZ196638:DVZ196639 EFV196638:EFV196639 EPR196638:EPR196639 EZN196638:EZN196639 FJJ196638:FJJ196639 FTF196638:FTF196639 GDB196638:GDB196639 GMX196638:GMX196639 GWT196638:GWT196639 HGP196638:HGP196639 HQL196638:HQL196639 IAH196638:IAH196639 IKD196638:IKD196639 ITZ196638:ITZ196639 JDV196638:JDV196639 JNR196638:JNR196639 JXN196638:JXN196639 KHJ196638:KHJ196639 KRF196638:KRF196639 LBB196638:LBB196639 LKX196638:LKX196639 LUT196638:LUT196639 MEP196638:MEP196639 MOL196638:MOL196639 MYH196638:MYH196639 NID196638:NID196639 NRZ196638:NRZ196639 OBV196638:OBV196639 OLR196638:OLR196639 OVN196638:OVN196639 PFJ196638:PFJ196639 PPF196638:PPF196639 PZB196638:PZB196639 QIX196638:QIX196639 QST196638:QST196639 RCP196638:RCP196639 RML196638:RML196639 RWH196638:RWH196639 SGD196638:SGD196639 SPZ196638:SPZ196639 SZV196638:SZV196639 TJR196638:TJR196639 TTN196638:TTN196639 UDJ196638:UDJ196639 UNF196638:UNF196639 UXB196638:UXB196639 VGX196638:VGX196639 VQT196638:VQT196639 WAP196638:WAP196639 WKL196638:WKL196639 WUH196638:WUH196639 O262176:O262177 HV262174:HV262175 RR262174:RR262175 ABN262174:ABN262175 ALJ262174:ALJ262175 AVF262174:AVF262175 BFB262174:BFB262175 BOX262174:BOX262175 BYT262174:BYT262175 CIP262174:CIP262175 CSL262174:CSL262175 DCH262174:DCH262175 DMD262174:DMD262175 DVZ262174:DVZ262175 EFV262174:EFV262175 EPR262174:EPR262175 EZN262174:EZN262175 FJJ262174:FJJ262175 FTF262174:FTF262175 GDB262174:GDB262175 GMX262174:GMX262175 GWT262174:GWT262175 HGP262174:HGP262175 HQL262174:HQL262175 IAH262174:IAH262175 IKD262174:IKD262175 ITZ262174:ITZ262175 JDV262174:JDV262175 JNR262174:JNR262175 JXN262174:JXN262175 KHJ262174:KHJ262175 KRF262174:KRF262175 LBB262174:LBB262175 LKX262174:LKX262175 LUT262174:LUT262175 MEP262174:MEP262175 MOL262174:MOL262175 MYH262174:MYH262175 NID262174:NID262175 NRZ262174:NRZ262175 OBV262174:OBV262175 OLR262174:OLR262175 OVN262174:OVN262175 PFJ262174:PFJ262175 PPF262174:PPF262175 PZB262174:PZB262175 QIX262174:QIX262175 QST262174:QST262175 RCP262174:RCP262175 RML262174:RML262175 RWH262174:RWH262175 SGD262174:SGD262175 SPZ262174:SPZ262175 SZV262174:SZV262175 TJR262174:TJR262175 TTN262174:TTN262175 UDJ262174:UDJ262175 UNF262174:UNF262175 UXB262174:UXB262175 VGX262174:VGX262175 VQT262174:VQT262175 WAP262174:WAP262175 WKL262174:WKL262175 WUH262174:WUH262175 O327712:O327713 HV327710:HV327711 RR327710:RR327711 ABN327710:ABN327711 ALJ327710:ALJ327711 AVF327710:AVF327711 BFB327710:BFB327711 BOX327710:BOX327711 BYT327710:BYT327711 CIP327710:CIP327711 CSL327710:CSL327711 DCH327710:DCH327711 DMD327710:DMD327711 DVZ327710:DVZ327711 EFV327710:EFV327711 EPR327710:EPR327711 EZN327710:EZN327711 FJJ327710:FJJ327711 FTF327710:FTF327711 GDB327710:GDB327711 GMX327710:GMX327711 GWT327710:GWT327711 HGP327710:HGP327711 HQL327710:HQL327711 IAH327710:IAH327711 IKD327710:IKD327711 ITZ327710:ITZ327711 JDV327710:JDV327711 JNR327710:JNR327711 JXN327710:JXN327711 KHJ327710:KHJ327711 KRF327710:KRF327711 LBB327710:LBB327711 LKX327710:LKX327711 LUT327710:LUT327711 MEP327710:MEP327711 MOL327710:MOL327711 MYH327710:MYH327711 NID327710:NID327711 NRZ327710:NRZ327711 OBV327710:OBV327711 OLR327710:OLR327711 OVN327710:OVN327711 PFJ327710:PFJ327711 PPF327710:PPF327711 PZB327710:PZB327711 QIX327710:QIX327711 QST327710:QST327711 RCP327710:RCP327711 RML327710:RML327711 RWH327710:RWH327711 SGD327710:SGD327711 SPZ327710:SPZ327711 SZV327710:SZV327711 TJR327710:TJR327711 TTN327710:TTN327711 UDJ327710:UDJ327711 UNF327710:UNF327711 UXB327710:UXB327711 VGX327710:VGX327711 VQT327710:VQT327711 WAP327710:WAP327711 WKL327710:WKL327711 WUH327710:WUH327711 O393248:O393249 HV393246:HV393247 RR393246:RR393247 ABN393246:ABN393247 ALJ393246:ALJ393247 AVF393246:AVF393247 BFB393246:BFB393247 BOX393246:BOX393247 BYT393246:BYT393247 CIP393246:CIP393247 CSL393246:CSL393247 DCH393246:DCH393247 DMD393246:DMD393247 DVZ393246:DVZ393247 EFV393246:EFV393247 EPR393246:EPR393247 EZN393246:EZN393247 FJJ393246:FJJ393247 FTF393246:FTF393247 GDB393246:GDB393247 GMX393246:GMX393247 GWT393246:GWT393247 HGP393246:HGP393247 HQL393246:HQL393247 IAH393246:IAH393247 IKD393246:IKD393247 ITZ393246:ITZ393247 JDV393246:JDV393247 JNR393246:JNR393247 JXN393246:JXN393247 KHJ393246:KHJ393247 KRF393246:KRF393247 LBB393246:LBB393247 LKX393246:LKX393247 LUT393246:LUT393247 MEP393246:MEP393247 MOL393246:MOL393247 MYH393246:MYH393247 NID393246:NID393247 NRZ393246:NRZ393247 OBV393246:OBV393247 OLR393246:OLR393247 OVN393246:OVN393247 PFJ393246:PFJ393247 PPF393246:PPF393247 PZB393246:PZB393247 QIX393246:QIX393247 QST393246:QST393247 RCP393246:RCP393247 RML393246:RML393247 RWH393246:RWH393247 SGD393246:SGD393247 SPZ393246:SPZ393247 SZV393246:SZV393247 TJR393246:TJR393247 TTN393246:TTN393247 UDJ393246:UDJ393247 UNF393246:UNF393247 UXB393246:UXB393247 VGX393246:VGX393247 VQT393246:VQT393247 WAP393246:WAP393247 WKL393246:WKL393247 WUH393246:WUH393247 O458784:O458785 HV458782:HV458783 RR458782:RR458783 ABN458782:ABN458783 ALJ458782:ALJ458783 AVF458782:AVF458783 BFB458782:BFB458783 BOX458782:BOX458783 BYT458782:BYT458783 CIP458782:CIP458783 CSL458782:CSL458783 DCH458782:DCH458783 DMD458782:DMD458783 DVZ458782:DVZ458783 EFV458782:EFV458783 EPR458782:EPR458783 EZN458782:EZN458783 FJJ458782:FJJ458783 FTF458782:FTF458783 GDB458782:GDB458783 GMX458782:GMX458783 GWT458782:GWT458783 HGP458782:HGP458783 HQL458782:HQL458783 IAH458782:IAH458783 IKD458782:IKD458783 ITZ458782:ITZ458783 JDV458782:JDV458783 JNR458782:JNR458783 JXN458782:JXN458783 KHJ458782:KHJ458783 KRF458782:KRF458783 LBB458782:LBB458783 LKX458782:LKX458783 LUT458782:LUT458783 MEP458782:MEP458783 MOL458782:MOL458783 MYH458782:MYH458783 NID458782:NID458783 NRZ458782:NRZ458783 OBV458782:OBV458783 OLR458782:OLR458783 OVN458782:OVN458783 PFJ458782:PFJ458783 PPF458782:PPF458783 PZB458782:PZB458783 QIX458782:QIX458783 QST458782:QST458783 RCP458782:RCP458783 RML458782:RML458783 RWH458782:RWH458783 SGD458782:SGD458783 SPZ458782:SPZ458783 SZV458782:SZV458783 TJR458782:TJR458783 TTN458782:TTN458783 UDJ458782:UDJ458783 UNF458782:UNF458783 UXB458782:UXB458783 VGX458782:VGX458783 VQT458782:VQT458783 WAP458782:WAP458783 WKL458782:WKL458783 WUH458782:WUH458783 O524320:O524321 HV524318:HV524319 RR524318:RR524319 ABN524318:ABN524319 ALJ524318:ALJ524319 AVF524318:AVF524319 BFB524318:BFB524319 BOX524318:BOX524319 BYT524318:BYT524319 CIP524318:CIP524319 CSL524318:CSL524319 DCH524318:DCH524319 DMD524318:DMD524319 DVZ524318:DVZ524319 EFV524318:EFV524319 EPR524318:EPR524319 EZN524318:EZN524319 FJJ524318:FJJ524319 FTF524318:FTF524319 GDB524318:GDB524319 GMX524318:GMX524319 GWT524318:GWT524319 HGP524318:HGP524319 HQL524318:HQL524319 IAH524318:IAH524319 IKD524318:IKD524319 ITZ524318:ITZ524319 JDV524318:JDV524319 JNR524318:JNR524319 JXN524318:JXN524319 KHJ524318:KHJ524319 KRF524318:KRF524319 LBB524318:LBB524319 LKX524318:LKX524319 LUT524318:LUT524319 MEP524318:MEP524319 MOL524318:MOL524319 MYH524318:MYH524319 NID524318:NID524319 NRZ524318:NRZ524319 OBV524318:OBV524319 OLR524318:OLR524319 OVN524318:OVN524319 PFJ524318:PFJ524319 PPF524318:PPF524319 PZB524318:PZB524319 QIX524318:QIX524319 QST524318:QST524319 RCP524318:RCP524319 RML524318:RML524319 RWH524318:RWH524319 SGD524318:SGD524319 SPZ524318:SPZ524319 SZV524318:SZV524319 TJR524318:TJR524319 TTN524318:TTN524319 UDJ524318:UDJ524319 UNF524318:UNF524319 UXB524318:UXB524319 VGX524318:VGX524319 VQT524318:VQT524319 WAP524318:WAP524319 WKL524318:WKL524319 WUH524318:WUH524319 O589856:O589857 HV589854:HV589855 RR589854:RR589855 ABN589854:ABN589855 ALJ589854:ALJ589855 AVF589854:AVF589855 BFB589854:BFB589855 BOX589854:BOX589855 BYT589854:BYT589855 CIP589854:CIP589855 CSL589854:CSL589855 DCH589854:DCH589855 DMD589854:DMD589855 DVZ589854:DVZ589855 EFV589854:EFV589855 EPR589854:EPR589855 EZN589854:EZN589855 FJJ589854:FJJ589855 FTF589854:FTF589855 GDB589854:GDB589855 GMX589854:GMX589855 GWT589854:GWT589855 HGP589854:HGP589855 HQL589854:HQL589855 IAH589854:IAH589855 IKD589854:IKD589855 ITZ589854:ITZ589855 JDV589854:JDV589855 JNR589854:JNR589855 JXN589854:JXN589855 KHJ589854:KHJ589855 KRF589854:KRF589855 LBB589854:LBB589855 LKX589854:LKX589855 LUT589854:LUT589855 MEP589854:MEP589855 MOL589854:MOL589855 MYH589854:MYH589855 NID589854:NID589855 NRZ589854:NRZ589855 OBV589854:OBV589855 OLR589854:OLR589855 OVN589854:OVN589855 PFJ589854:PFJ589855 PPF589854:PPF589855 PZB589854:PZB589855 QIX589854:QIX589855 QST589854:QST589855 RCP589854:RCP589855 RML589854:RML589855 RWH589854:RWH589855 SGD589854:SGD589855 SPZ589854:SPZ589855 SZV589854:SZV589855 TJR589854:TJR589855 TTN589854:TTN589855 UDJ589854:UDJ589855 UNF589854:UNF589855 UXB589854:UXB589855 VGX589854:VGX589855 VQT589854:VQT589855 WAP589854:WAP589855 WKL589854:WKL589855 WUH589854:WUH589855 O655392:O655393 HV655390:HV655391 RR655390:RR655391 ABN655390:ABN655391 ALJ655390:ALJ655391 AVF655390:AVF655391 BFB655390:BFB655391 BOX655390:BOX655391 BYT655390:BYT655391 CIP655390:CIP655391 CSL655390:CSL655391 DCH655390:DCH655391 DMD655390:DMD655391 DVZ655390:DVZ655391 EFV655390:EFV655391 EPR655390:EPR655391 EZN655390:EZN655391 FJJ655390:FJJ655391 FTF655390:FTF655391 GDB655390:GDB655391 GMX655390:GMX655391 GWT655390:GWT655391 HGP655390:HGP655391 HQL655390:HQL655391 IAH655390:IAH655391 IKD655390:IKD655391 ITZ655390:ITZ655391 JDV655390:JDV655391 JNR655390:JNR655391 JXN655390:JXN655391 KHJ655390:KHJ655391 KRF655390:KRF655391 LBB655390:LBB655391 LKX655390:LKX655391 LUT655390:LUT655391 MEP655390:MEP655391 MOL655390:MOL655391 MYH655390:MYH655391 NID655390:NID655391 NRZ655390:NRZ655391 OBV655390:OBV655391 OLR655390:OLR655391 OVN655390:OVN655391 PFJ655390:PFJ655391 PPF655390:PPF655391 PZB655390:PZB655391 QIX655390:QIX655391 QST655390:QST655391 RCP655390:RCP655391 RML655390:RML655391 RWH655390:RWH655391 SGD655390:SGD655391 SPZ655390:SPZ655391 SZV655390:SZV655391 TJR655390:TJR655391 TTN655390:TTN655391 UDJ655390:UDJ655391 UNF655390:UNF655391 UXB655390:UXB655391 VGX655390:VGX655391 VQT655390:VQT655391 WAP655390:WAP655391 WKL655390:WKL655391 WUH655390:WUH655391 O720928:O720929 HV720926:HV720927 RR720926:RR720927 ABN720926:ABN720927 ALJ720926:ALJ720927 AVF720926:AVF720927 BFB720926:BFB720927 BOX720926:BOX720927 BYT720926:BYT720927 CIP720926:CIP720927 CSL720926:CSL720927 DCH720926:DCH720927 DMD720926:DMD720927 DVZ720926:DVZ720927 EFV720926:EFV720927 EPR720926:EPR720927 EZN720926:EZN720927 FJJ720926:FJJ720927 FTF720926:FTF720927 GDB720926:GDB720927 GMX720926:GMX720927 GWT720926:GWT720927 HGP720926:HGP720927 HQL720926:HQL720927 IAH720926:IAH720927 IKD720926:IKD720927 ITZ720926:ITZ720927 JDV720926:JDV720927 JNR720926:JNR720927 JXN720926:JXN720927 KHJ720926:KHJ720927 KRF720926:KRF720927 LBB720926:LBB720927 LKX720926:LKX720927 LUT720926:LUT720927 MEP720926:MEP720927 MOL720926:MOL720927 MYH720926:MYH720927 NID720926:NID720927 NRZ720926:NRZ720927 OBV720926:OBV720927 OLR720926:OLR720927 OVN720926:OVN720927 PFJ720926:PFJ720927 PPF720926:PPF720927 PZB720926:PZB720927 QIX720926:QIX720927 QST720926:QST720927 RCP720926:RCP720927 RML720926:RML720927 RWH720926:RWH720927 SGD720926:SGD720927 SPZ720926:SPZ720927 SZV720926:SZV720927 TJR720926:TJR720927 TTN720926:TTN720927 UDJ720926:UDJ720927 UNF720926:UNF720927 UXB720926:UXB720927 VGX720926:VGX720927 VQT720926:VQT720927 WAP720926:WAP720927 WKL720926:WKL720927 WUH720926:WUH720927 O786464:O786465 HV786462:HV786463 RR786462:RR786463 ABN786462:ABN786463 ALJ786462:ALJ786463 AVF786462:AVF786463 BFB786462:BFB786463 BOX786462:BOX786463 BYT786462:BYT786463 CIP786462:CIP786463 CSL786462:CSL786463 DCH786462:DCH786463 DMD786462:DMD786463 DVZ786462:DVZ786463 EFV786462:EFV786463 EPR786462:EPR786463 EZN786462:EZN786463 FJJ786462:FJJ786463 FTF786462:FTF786463 GDB786462:GDB786463 GMX786462:GMX786463 GWT786462:GWT786463 HGP786462:HGP786463 HQL786462:HQL786463 IAH786462:IAH786463 IKD786462:IKD786463 ITZ786462:ITZ786463 JDV786462:JDV786463 JNR786462:JNR786463 JXN786462:JXN786463 KHJ786462:KHJ786463 KRF786462:KRF786463 LBB786462:LBB786463 LKX786462:LKX786463 LUT786462:LUT786463 MEP786462:MEP786463 MOL786462:MOL786463 MYH786462:MYH786463 NID786462:NID786463 NRZ786462:NRZ786463 OBV786462:OBV786463 OLR786462:OLR786463 OVN786462:OVN786463 PFJ786462:PFJ786463 PPF786462:PPF786463 PZB786462:PZB786463 QIX786462:QIX786463 QST786462:QST786463 RCP786462:RCP786463 RML786462:RML786463 RWH786462:RWH786463 SGD786462:SGD786463 SPZ786462:SPZ786463 SZV786462:SZV786463 TJR786462:TJR786463 TTN786462:TTN786463 UDJ786462:UDJ786463 UNF786462:UNF786463 UXB786462:UXB786463 VGX786462:VGX786463 VQT786462:VQT786463 WAP786462:WAP786463 WKL786462:WKL786463 WUH786462:WUH786463 O852000:O852001 HV851998:HV851999 RR851998:RR851999 ABN851998:ABN851999 ALJ851998:ALJ851999 AVF851998:AVF851999 BFB851998:BFB851999 BOX851998:BOX851999 BYT851998:BYT851999 CIP851998:CIP851999 CSL851998:CSL851999 DCH851998:DCH851999 DMD851998:DMD851999 DVZ851998:DVZ851999 EFV851998:EFV851999 EPR851998:EPR851999 EZN851998:EZN851999 FJJ851998:FJJ851999 FTF851998:FTF851999 GDB851998:GDB851999 GMX851998:GMX851999 GWT851998:GWT851999 HGP851998:HGP851999 HQL851998:HQL851999 IAH851998:IAH851999 IKD851998:IKD851999 ITZ851998:ITZ851999 JDV851998:JDV851999 JNR851998:JNR851999 JXN851998:JXN851999 KHJ851998:KHJ851999 KRF851998:KRF851999 LBB851998:LBB851999 LKX851998:LKX851999 LUT851998:LUT851999 MEP851998:MEP851999 MOL851998:MOL851999 MYH851998:MYH851999 NID851998:NID851999 NRZ851998:NRZ851999 OBV851998:OBV851999 OLR851998:OLR851999 OVN851998:OVN851999 PFJ851998:PFJ851999 PPF851998:PPF851999 PZB851998:PZB851999 QIX851998:QIX851999 QST851998:QST851999 RCP851998:RCP851999 RML851998:RML851999 RWH851998:RWH851999 SGD851998:SGD851999 SPZ851998:SPZ851999 SZV851998:SZV851999 TJR851998:TJR851999 TTN851998:TTN851999 UDJ851998:UDJ851999 UNF851998:UNF851999 UXB851998:UXB851999 VGX851998:VGX851999 VQT851998:VQT851999 WAP851998:WAP851999 WKL851998:WKL851999 WUH851998:WUH851999 O917536:O917537 HV917534:HV917535 RR917534:RR917535 ABN917534:ABN917535 ALJ917534:ALJ917535 AVF917534:AVF917535 BFB917534:BFB917535 BOX917534:BOX917535 BYT917534:BYT917535 CIP917534:CIP917535 CSL917534:CSL917535 DCH917534:DCH917535 DMD917534:DMD917535 DVZ917534:DVZ917535 EFV917534:EFV917535 EPR917534:EPR917535 EZN917534:EZN917535 FJJ917534:FJJ917535 FTF917534:FTF917535 GDB917534:GDB917535 GMX917534:GMX917535 GWT917534:GWT917535 HGP917534:HGP917535 HQL917534:HQL917535 IAH917534:IAH917535 IKD917534:IKD917535 ITZ917534:ITZ917535 JDV917534:JDV917535 JNR917534:JNR917535 JXN917534:JXN917535 KHJ917534:KHJ917535 KRF917534:KRF917535 LBB917534:LBB917535 LKX917534:LKX917535 LUT917534:LUT917535 MEP917534:MEP917535 MOL917534:MOL917535 MYH917534:MYH917535 NID917534:NID917535 NRZ917534:NRZ917535 OBV917534:OBV917535 OLR917534:OLR917535 OVN917534:OVN917535 PFJ917534:PFJ917535 PPF917534:PPF917535 PZB917534:PZB917535 QIX917534:QIX917535 QST917534:QST917535 RCP917534:RCP917535 RML917534:RML917535 RWH917534:RWH917535 SGD917534:SGD917535 SPZ917534:SPZ917535 SZV917534:SZV917535 TJR917534:TJR917535 TTN917534:TTN917535 UDJ917534:UDJ917535 UNF917534:UNF917535 UXB917534:UXB917535 VGX917534:VGX917535 VQT917534:VQT917535 WAP917534:WAP917535 WKL917534:WKL917535 WUH917534:WUH917535 O983072:O983073 HV983070:HV983071 RR983070:RR983071 ABN983070:ABN983071 ALJ983070:ALJ983071 AVF983070:AVF983071 BFB983070:BFB983071 BOX983070:BOX983071 BYT983070:BYT983071 CIP983070:CIP983071 CSL983070:CSL983071 DCH983070:DCH983071 DMD983070:DMD983071 DVZ983070:DVZ983071 EFV983070:EFV983071 EPR983070:EPR983071 EZN983070:EZN983071 FJJ983070:FJJ983071 FTF983070:FTF983071 GDB983070:GDB983071 GMX983070:GMX983071 GWT983070:GWT983071 HGP983070:HGP983071 HQL983070:HQL983071 IAH983070:IAH983071 IKD983070:IKD983071 ITZ983070:ITZ983071 JDV983070:JDV983071 JNR983070:JNR983071 JXN983070:JXN983071 KHJ983070:KHJ983071 KRF983070:KRF983071 LBB983070:LBB983071 LKX983070:LKX983071 LUT983070:LUT983071 MEP983070:MEP983071 MOL983070:MOL983071 MYH983070:MYH983071 NID983070:NID983071 NRZ983070:NRZ983071 OBV983070:OBV983071 OLR983070:OLR983071 OVN983070:OVN983071 PFJ983070:PFJ983071 PPF983070:PPF983071 PZB983070:PZB983071 QIX983070:QIX983071 QST983070:QST983071 RCP983070:RCP983071 RML983070:RML983071 RWH983070:RWH983071 SGD983070:SGD983071 SPZ983070:SPZ983071 SZV983070:SZV983071 TJR983070:TJR983071 TTN983070:TTN983071 UDJ983070:UDJ983071 UNF983070:UNF983071 UXB983070:UXB983071 VGX983070:VGX983071 VQT983070:VQT983071 WAP983070:WAP983071 WKL983070:WKL983071 WUH983070:WUH983071 L65562:L65564 HS65560:HS65562 RO65560:RO65562 ABK65560:ABK65562 ALG65560:ALG65562 AVC65560:AVC65562 BEY65560:BEY65562 BOU65560:BOU65562 BYQ65560:BYQ65562 CIM65560:CIM65562 CSI65560:CSI65562 DCE65560:DCE65562 DMA65560:DMA65562 DVW65560:DVW65562 EFS65560:EFS65562 EPO65560:EPO65562 EZK65560:EZK65562 FJG65560:FJG65562 FTC65560:FTC65562 GCY65560:GCY65562 GMU65560:GMU65562 GWQ65560:GWQ65562 HGM65560:HGM65562 HQI65560:HQI65562 IAE65560:IAE65562 IKA65560:IKA65562 ITW65560:ITW65562 JDS65560:JDS65562 JNO65560:JNO65562 JXK65560:JXK65562 KHG65560:KHG65562 KRC65560:KRC65562 LAY65560:LAY65562 LKU65560:LKU65562 LUQ65560:LUQ65562 MEM65560:MEM65562 MOI65560:MOI65562 MYE65560:MYE65562 NIA65560:NIA65562 NRW65560:NRW65562 OBS65560:OBS65562 OLO65560:OLO65562 OVK65560:OVK65562 PFG65560:PFG65562 PPC65560:PPC65562 PYY65560:PYY65562 QIU65560:QIU65562 QSQ65560:QSQ65562 RCM65560:RCM65562 RMI65560:RMI65562 RWE65560:RWE65562 SGA65560:SGA65562 SPW65560:SPW65562 SZS65560:SZS65562 TJO65560:TJO65562 TTK65560:TTK65562 UDG65560:UDG65562 UNC65560:UNC65562 UWY65560:UWY65562 VGU65560:VGU65562 VQQ65560:VQQ65562 WAM65560:WAM65562 WKI65560:WKI65562 WUE65560:WUE65562 L131098:L131100 HS131096:HS131098 RO131096:RO131098 ABK131096:ABK131098 ALG131096:ALG131098 AVC131096:AVC131098 BEY131096:BEY131098 BOU131096:BOU131098 BYQ131096:BYQ131098 CIM131096:CIM131098 CSI131096:CSI131098 DCE131096:DCE131098 DMA131096:DMA131098 DVW131096:DVW131098 EFS131096:EFS131098 EPO131096:EPO131098 EZK131096:EZK131098 FJG131096:FJG131098 FTC131096:FTC131098 GCY131096:GCY131098 GMU131096:GMU131098 GWQ131096:GWQ131098 HGM131096:HGM131098 HQI131096:HQI131098 IAE131096:IAE131098 IKA131096:IKA131098 ITW131096:ITW131098 JDS131096:JDS131098 JNO131096:JNO131098 JXK131096:JXK131098 KHG131096:KHG131098 KRC131096:KRC131098 LAY131096:LAY131098 LKU131096:LKU131098 LUQ131096:LUQ131098 MEM131096:MEM131098 MOI131096:MOI131098 MYE131096:MYE131098 NIA131096:NIA131098 NRW131096:NRW131098 OBS131096:OBS131098 OLO131096:OLO131098 OVK131096:OVK131098 PFG131096:PFG131098 PPC131096:PPC131098 PYY131096:PYY131098 QIU131096:QIU131098 QSQ131096:QSQ131098 RCM131096:RCM131098 RMI131096:RMI131098 RWE131096:RWE131098 SGA131096:SGA131098 SPW131096:SPW131098 SZS131096:SZS131098 TJO131096:TJO131098 TTK131096:TTK131098 UDG131096:UDG131098 UNC131096:UNC131098 UWY131096:UWY131098 VGU131096:VGU131098 VQQ131096:VQQ131098 WAM131096:WAM131098 WKI131096:WKI131098 WUE131096:WUE131098 L196634:L196636 HS196632:HS196634 RO196632:RO196634 ABK196632:ABK196634 ALG196632:ALG196634 AVC196632:AVC196634 BEY196632:BEY196634 BOU196632:BOU196634 BYQ196632:BYQ196634 CIM196632:CIM196634 CSI196632:CSI196634 DCE196632:DCE196634 DMA196632:DMA196634 DVW196632:DVW196634 EFS196632:EFS196634 EPO196632:EPO196634 EZK196632:EZK196634 FJG196632:FJG196634 FTC196632:FTC196634 GCY196632:GCY196634 GMU196632:GMU196634 GWQ196632:GWQ196634 HGM196632:HGM196634 HQI196632:HQI196634 IAE196632:IAE196634 IKA196632:IKA196634 ITW196632:ITW196634 JDS196632:JDS196634 JNO196632:JNO196634 JXK196632:JXK196634 KHG196632:KHG196634 KRC196632:KRC196634 LAY196632:LAY196634 LKU196632:LKU196634 LUQ196632:LUQ196634 MEM196632:MEM196634 MOI196632:MOI196634 MYE196632:MYE196634 NIA196632:NIA196634 NRW196632:NRW196634 OBS196632:OBS196634 OLO196632:OLO196634 OVK196632:OVK196634 PFG196632:PFG196634 PPC196632:PPC196634 PYY196632:PYY196634 QIU196632:QIU196634 QSQ196632:QSQ196634 RCM196632:RCM196634 RMI196632:RMI196634 RWE196632:RWE196634 SGA196632:SGA196634 SPW196632:SPW196634 SZS196632:SZS196634 TJO196632:TJO196634 TTK196632:TTK196634 UDG196632:UDG196634 UNC196632:UNC196634 UWY196632:UWY196634 VGU196632:VGU196634 VQQ196632:VQQ196634 WAM196632:WAM196634 WKI196632:WKI196634 WUE196632:WUE196634 L262170:L262172 HS262168:HS262170 RO262168:RO262170 ABK262168:ABK262170 ALG262168:ALG262170 AVC262168:AVC262170 BEY262168:BEY262170 BOU262168:BOU262170 BYQ262168:BYQ262170 CIM262168:CIM262170 CSI262168:CSI262170 DCE262168:DCE262170 DMA262168:DMA262170 DVW262168:DVW262170 EFS262168:EFS262170 EPO262168:EPO262170 EZK262168:EZK262170 FJG262168:FJG262170 FTC262168:FTC262170 GCY262168:GCY262170 GMU262168:GMU262170 GWQ262168:GWQ262170 HGM262168:HGM262170 HQI262168:HQI262170 IAE262168:IAE262170 IKA262168:IKA262170 ITW262168:ITW262170 JDS262168:JDS262170 JNO262168:JNO262170 JXK262168:JXK262170 KHG262168:KHG262170 KRC262168:KRC262170 LAY262168:LAY262170 LKU262168:LKU262170 LUQ262168:LUQ262170 MEM262168:MEM262170 MOI262168:MOI262170 MYE262168:MYE262170 NIA262168:NIA262170 NRW262168:NRW262170 OBS262168:OBS262170 OLO262168:OLO262170 OVK262168:OVK262170 PFG262168:PFG262170 PPC262168:PPC262170 PYY262168:PYY262170 QIU262168:QIU262170 QSQ262168:QSQ262170 RCM262168:RCM262170 RMI262168:RMI262170 RWE262168:RWE262170 SGA262168:SGA262170 SPW262168:SPW262170 SZS262168:SZS262170 TJO262168:TJO262170 TTK262168:TTK262170 UDG262168:UDG262170 UNC262168:UNC262170 UWY262168:UWY262170 VGU262168:VGU262170 VQQ262168:VQQ262170 WAM262168:WAM262170 WKI262168:WKI262170 WUE262168:WUE262170 L327706:L327708 HS327704:HS327706 RO327704:RO327706 ABK327704:ABK327706 ALG327704:ALG327706 AVC327704:AVC327706 BEY327704:BEY327706 BOU327704:BOU327706 BYQ327704:BYQ327706 CIM327704:CIM327706 CSI327704:CSI327706 DCE327704:DCE327706 DMA327704:DMA327706 DVW327704:DVW327706 EFS327704:EFS327706 EPO327704:EPO327706 EZK327704:EZK327706 FJG327704:FJG327706 FTC327704:FTC327706 GCY327704:GCY327706 GMU327704:GMU327706 GWQ327704:GWQ327706 HGM327704:HGM327706 HQI327704:HQI327706 IAE327704:IAE327706 IKA327704:IKA327706 ITW327704:ITW327706 JDS327704:JDS327706 JNO327704:JNO327706 JXK327704:JXK327706 KHG327704:KHG327706 KRC327704:KRC327706 LAY327704:LAY327706 LKU327704:LKU327706 LUQ327704:LUQ327706 MEM327704:MEM327706 MOI327704:MOI327706 MYE327704:MYE327706 NIA327704:NIA327706 NRW327704:NRW327706 OBS327704:OBS327706 OLO327704:OLO327706 OVK327704:OVK327706 PFG327704:PFG327706 PPC327704:PPC327706 PYY327704:PYY327706 QIU327704:QIU327706 QSQ327704:QSQ327706 RCM327704:RCM327706 RMI327704:RMI327706 RWE327704:RWE327706 SGA327704:SGA327706 SPW327704:SPW327706 SZS327704:SZS327706 TJO327704:TJO327706 TTK327704:TTK327706 UDG327704:UDG327706 UNC327704:UNC327706 UWY327704:UWY327706 VGU327704:VGU327706 VQQ327704:VQQ327706 WAM327704:WAM327706 WKI327704:WKI327706 WUE327704:WUE327706 L393242:L393244 HS393240:HS393242 RO393240:RO393242 ABK393240:ABK393242 ALG393240:ALG393242 AVC393240:AVC393242 BEY393240:BEY393242 BOU393240:BOU393242 BYQ393240:BYQ393242 CIM393240:CIM393242 CSI393240:CSI393242 DCE393240:DCE393242 DMA393240:DMA393242 DVW393240:DVW393242 EFS393240:EFS393242 EPO393240:EPO393242 EZK393240:EZK393242 FJG393240:FJG393242 FTC393240:FTC393242 GCY393240:GCY393242 GMU393240:GMU393242 GWQ393240:GWQ393242 HGM393240:HGM393242 HQI393240:HQI393242 IAE393240:IAE393242 IKA393240:IKA393242 ITW393240:ITW393242 JDS393240:JDS393242 JNO393240:JNO393242 JXK393240:JXK393242 KHG393240:KHG393242 KRC393240:KRC393242 LAY393240:LAY393242 LKU393240:LKU393242 LUQ393240:LUQ393242 MEM393240:MEM393242 MOI393240:MOI393242 MYE393240:MYE393242 NIA393240:NIA393242 NRW393240:NRW393242 OBS393240:OBS393242 OLO393240:OLO393242 OVK393240:OVK393242 PFG393240:PFG393242 PPC393240:PPC393242 PYY393240:PYY393242 QIU393240:QIU393242 QSQ393240:QSQ393242 RCM393240:RCM393242 RMI393240:RMI393242 RWE393240:RWE393242 SGA393240:SGA393242 SPW393240:SPW393242 SZS393240:SZS393242 TJO393240:TJO393242 TTK393240:TTK393242 UDG393240:UDG393242 UNC393240:UNC393242 UWY393240:UWY393242 VGU393240:VGU393242 VQQ393240:VQQ393242 WAM393240:WAM393242 WKI393240:WKI393242 WUE393240:WUE393242 L458778:L458780 HS458776:HS458778 RO458776:RO458778 ABK458776:ABK458778 ALG458776:ALG458778 AVC458776:AVC458778 BEY458776:BEY458778 BOU458776:BOU458778 BYQ458776:BYQ458778 CIM458776:CIM458778 CSI458776:CSI458778 DCE458776:DCE458778 DMA458776:DMA458778 DVW458776:DVW458778 EFS458776:EFS458778 EPO458776:EPO458778 EZK458776:EZK458778 FJG458776:FJG458778 FTC458776:FTC458778 GCY458776:GCY458778 GMU458776:GMU458778 GWQ458776:GWQ458778 HGM458776:HGM458778 HQI458776:HQI458778 IAE458776:IAE458778 IKA458776:IKA458778 ITW458776:ITW458778 JDS458776:JDS458778 JNO458776:JNO458778 JXK458776:JXK458778 KHG458776:KHG458778 KRC458776:KRC458778 LAY458776:LAY458778 LKU458776:LKU458778 LUQ458776:LUQ458778 MEM458776:MEM458778 MOI458776:MOI458778 MYE458776:MYE458778 NIA458776:NIA458778 NRW458776:NRW458778 OBS458776:OBS458778 OLO458776:OLO458778 OVK458776:OVK458778 PFG458776:PFG458778 PPC458776:PPC458778 PYY458776:PYY458778 QIU458776:QIU458778 QSQ458776:QSQ458778 RCM458776:RCM458778 RMI458776:RMI458778 RWE458776:RWE458778 SGA458776:SGA458778 SPW458776:SPW458778 SZS458776:SZS458778 TJO458776:TJO458778 TTK458776:TTK458778 UDG458776:UDG458778 UNC458776:UNC458778 UWY458776:UWY458778 VGU458776:VGU458778 VQQ458776:VQQ458778 WAM458776:WAM458778 WKI458776:WKI458778 WUE458776:WUE458778 L524314:L524316 HS524312:HS524314 RO524312:RO524314 ABK524312:ABK524314 ALG524312:ALG524314 AVC524312:AVC524314 BEY524312:BEY524314 BOU524312:BOU524314 BYQ524312:BYQ524314 CIM524312:CIM524314 CSI524312:CSI524314 DCE524312:DCE524314 DMA524312:DMA524314 DVW524312:DVW524314 EFS524312:EFS524314 EPO524312:EPO524314 EZK524312:EZK524314 FJG524312:FJG524314 FTC524312:FTC524314 GCY524312:GCY524314 GMU524312:GMU524314 GWQ524312:GWQ524314 HGM524312:HGM524314 HQI524312:HQI524314 IAE524312:IAE524314 IKA524312:IKA524314 ITW524312:ITW524314 JDS524312:JDS524314 JNO524312:JNO524314 JXK524312:JXK524314 KHG524312:KHG524314 KRC524312:KRC524314 LAY524312:LAY524314 LKU524312:LKU524314 LUQ524312:LUQ524314 MEM524312:MEM524314 MOI524312:MOI524314 MYE524312:MYE524314 NIA524312:NIA524314 NRW524312:NRW524314 OBS524312:OBS524314 OLO524312:OLO524314 OVK524312:OVK524314 PFG524312:PFG524314 PPC524312:PPC524314 PYY524312:PYY524314 QIU524312:QIU524314 QSQ524312:QSQ524314 RCM524312:RCM524314 RMI524312:RMI524314 RWE524312:RWE524314 SGA524312:SGA524314 SPW524312:SPW524314 SZS524312:SZS524314 TJO524312:TJO524314 TTK524312:TTK524314 UDG524312:UDG524314 UNC524312:UNC524314 UWY524312:UWY524314 VGU524312:VGU524314 VQQ524312:VQQ524314 WAM524312:WAM524314 WKI524312:WKI524314 WUE524312:WUE524314 L589850:L589852 HS589848:HS589850 RO589848:RO589850 ABK589848:ABK589850 ALG589848:ALG589850 AVC589848:AVC589850 BEY589848:BEY589850 BOU589848:BOU589850 BYQ589848:BYQ589850 CIM589848:CIM589850 CSI589848:CSI589850 DCE589848:DCE589850 DMA589848:DMA589850 DVW589848:DVW589850 EFS589848:EFS589850 EPO589848:EPO589850 EZK589848:EZK589850 FJG589848:FJG589850 FTC589848:FTC589850 GCY589848:GCY589850 GMU589848:GMU589850 GWQ589848:GWQ589850 HGM589848:HGM589850 HQI589848:HQI589850 IAE589848:IAE589850 IKA589848:IKA589850 ITW589848:ITW589850 JDS589848:JDS589850 JNO589848:JNO589850 JXK589848:JXK589850 KHG589848:KHG589850 KRC589848:KRC589850 LAY589848:LAY589850 LKU589848:LKU589850 LUQ589848:LUQ589850 MEM589848:MEM589850 MOI589848:MOI589850 MYE589848:MYE589850 NIA589848:NIA589850 NRW589848:NRW589850 OBS589848:OBS589850 OLO589848:OLO589850 OVK589848:OVK589850 PFG589848:PFG589850 PPC589848:PPC589850 PYY589848:PYY589850 QIU589848:QIU589850 QSQ589848:QSQ589850 RCM589848:RCM589850 RMI589848:RMI589850 RWE589848:RWE589850 SGA589848:SGA589850 SPW589848:SPW589850 SZS589848:SZS589850 TJO589848:TJO589850 TTK589848:TTK589850 UDG589848:UDG589850 UNC589848:UNC589850 UWY589848:UWY589850 VGU589848:VGU589850 VQQ589848:VQQ589850 WAM589848:WAM589850 WKI589848:WKI589850 WUE589848:WUE589850 L655386:L655388 HS655384:HS655386 RO655384:RO655386 ABK655384:ABK655386 ALG655384:ALG655386 AVC655384:AVC655386 BEY655384:BEY655386 BOU655384:BOU655386 BYQ655384:BYQ655386 CIM655384:CIM655386 CSI655384:CSI655386 DCE655384:DCE655386 DMA655384:DMA655386 DVW655384:DVW655386 EFS655384:EFS655386 EPO655384:EPO655386 EZK655384:EZK655386 FJG655384:FJG655386 FTC655384:FTC655386 GCY655384:GCY655386 GMU655384:GMU655386 GWQ655384:GWQ655386 HGM655384:HGM655386 HQI655384:HQI655386 IAE655384:IAE655386 IKA655384:IKA655386 ITW655384:ITW655386 JDS655384:JDS655386 JNO655384:JNO655386 JXK655384:JXK655386 KHG655384:KHG655386 KRC655384:KRC655386 LAY655384:LAY655386 LKU655384:LKU655386 LUQ655384:LUQ655386 MEM655384:MEM655386 MOI655384:MOI655386 MYE655384:MYE655386 NIA655384:NIA655386 NRW655384:NRW655386 OBS655384:OBS655386 OLO655384:OLO655386 OVK655384:OVK655386 PFG655384:PFG655386 PPC655384:PPC655386 PYY655384:PYY655386 QIU655384:QIU655386 QSQ655384:QSQ655386 RCM655384:RCM655386 RMI655384:RMI655386 RWE655384:RWE655386 SGA655384:SGA655386 SPW655384:SPW655386 SZS655384:SZS655386 TJO655384:TJO655386 TTK655384:TTK655386 UDG655384:UDG655386 UNC655384:UNC655386 UWY655384:UWY655386 VGU655384:VGU655386 VQQ655384:VQQ655386 WAM655384:WAM655386 WKI655384:WKI655386 WUE655384:WUE655386 L720922:L720924 HS720920:HS720922 RO720920:RO720922 ABK720920:ABK720922 ALG720920:ALG720922 AVC720920:AVC720922 BEY720920:BEY720922 BOU720920:BOU720922 BYQ720920:BYQ720922 CIM720920:CIM720922 CSI720920:CSI720922 DCE720920:DCE720922 DMA720920:DMA720922 DVW720920:DVW720922 EFS720920:EFS720922 EPO720920:EPO720922 EZK720920:EZK720922 FJG720920:FJG720922 FTC720920:FTC720922 GCY720920:GCY720922 GMU720920:GMU720922 GWQ720920:GWQ720922 HGM720920:HGM720922 HQI720920:HQI720922 IAE720920:IAE720922 IKA720920:IKA720922 ITW720920:ITW720922 JDS720920:JDS720922 JNO720920:JNO720922 JXK720920:JXK720922 KHG720920:KHG720922 KRC720920:KRC720922 LAY720920:LAY720922 LKU720920:LKU720922 LUQ720920:LUQ720922 MEM720920:MEM720922 MOI720920:MOI720922 MYE720920:MYE720922 NIA720920:NIA720922 NRW720920:NRW720922 OBS720920:OBS720922 OLO720920:OLO720922 OVK720920:OVK720922 PFG720920:PFG720922 PPC720920:PPC720922 PYY720920:PYY720922 QIU720920:QIU720922 QSQ720920:QSQ720922 RCM720920:RCM720922 RMI720920:RMI720922 RWE720920:RWE720922 SGA720920:SGA720922 SPW720920:SPW720922 SZS720920:SZS720922 TJO720920:TJO720922 TTK720920:TTK720922 UDG720920:UDG720922 UNC720920:UNC720922 UWY720920:UWY720922 VGU720920:VGU720922 VQQ720920:VQQ720922 WAM720920:WAM720922 WKI720920:WKI720922 WUE720920:WUE720922 L786458:L786460 HS786456:HS786458 RO786456:RO786458 ABK786456:ABK786458 ALG786456:ALG786458 AVC786456:AVC786458 BEY786456:BEY786458 BOU786456:BOU786458 BYQ786456:BYQ786458 CIM786456:CIM786458 CSI786456:CSI786458 DCE786456:DCE786458 DMA786456:DMA786458 DVW786456:DVW786458 EFS786456:EFS786458 EPO786456:EPO786458 EZK786456:EZK786458 FJG786456:FJG786458 FTC786456:FTC786458 GCY786456:GCY786458 GMU786456:GMU786458 GWQ786456:GWQ786458 HGM786456:HGM786458 HQI786456:HQI786458 IAE786456:IAE786458 IKA786456:IKA786458 ITW786456:ITW786458 JDS786456:JDS786458 JNO786456:JNO786458 JXK786456:JXK786458 KHG786456:KHG786458 KRC786456:KRC786458 LAY786456:LAY786458 LKU786456:LKU786458 LUQ786456:LUQ786458 MEM786456:MEM786458 MOI786456:MOI786458 MYE786456:MYE786458 NIA786456:NIA786458 NRW786456:NRW786458 OBS786456:OBS786458 OLO786456:OLO786458 OVK786456:OVK786458 PFG786456:PFG786458 PPC786456:PPC786458 PYY786456:PYY786458 QIU786456:QIU786458 QSQ786456:QSQ786458 RCM786456:RCM786458 RMI786456:RMI786458 RWE786456:RWE786458 SGA786456:SGA786458 SPW786456:SPW786458 SZS786456:SZS786458 TJO786456:TJO786458 TTK786456:TTK786458 UDG786456:UDG786458 UNC786456:UNC786458 UWY786456:UWY786458 VGU786456:VGU786458 VQQ786456:VQQ786458 WAM786456:WAM786458 WKI786456:WKI786458 WUE786456:WUE786458 L851994:L851996 HS851992:HS851994 RO851992:RO851994 ABK851992:ABK851994 ALG851992:ALG851994 AVC851992:AVC851994 BEY851992:BEY851994 BOU851992:BOU851994 BYQ851992:BYQ851994 CIM851992:CIM851994 CSI851992:CSI851994 DCE851992:DCE851994 DMA851992:DMA851994 DVW851992:DVW851994 EFS851992:EFS851994 EPO851992:EPO851994 EZK851992:EZK851994 FJG851992:FJG851994 FTC851992:FTC851994 GCY851992:GCY851994 GMU851992:GMU851994 GWQ851992:GWQ851994 HGM851992:HGM851994 HQI851992:HQI851994 IAE851992:IAE851994 IKA851992:IKA851994 ITW851992:ITW851994 JDS851992:JDS851994 JNO851992:JNO851994 JXK851992:JXK851994 KHG851992:KHG851994 KRC851992:KRC851994 LAY851992:LAY851994 LKU851992:LKU851994 LUQ851992:LUQ851994 MEM851992:MEM851994 MOI851992:MOI851994 MYE851992:MYE851994 NIA851992:NIA851994 NRW851992:NRW851994 OBS851992:OBS851994 OLO851992:OLO851994 OVK851992:OVK851994 PFG851992:PFG851994 PPC851992:PPC851994 PYY851992:PYY851994 QIU851992:QIU851994 QSQ851992:QSQ851994 RCM851992:RCM851994 RMI851992:RMI851994 RWE851992:RWE851994 SGA851992:SGA851994 SPW851992:SPW851994 SZS851992:SZS851994 TJO851992:TJO851994 TTK851992:TTK851994 UDG851992:UDG851994 UNC851992:UNC851994 UWY851992:UWY851994 VGU851992:VGU851994 VQQ851992:VQQ851994 WAM851992:WAM851994 WKI851992:WKI851994 WUE851992:WUE851994 L917530:L917532 HS917528:HS917530 RO917528:RO917530 ABK917528:ABK917530 ALG917528:ALG917530 AVC917528:AVC917530 BEY917528:BEY917530 BOU917528:BOU917530 BYQ917528:BYQ917530 CIM917528:CIM917530 CSI917528:CSI917530 DCE917528:DCE917530 DMA917528:DMA917530 DVW917528:DVW917530 EFS917528:EFS917530 EPO917528:EPO917530 EZK917528:EZK917530 FJG917528:FJG917530 FTC917528:FTC917530 GCY917528:GCY917530 GMU917528:GMU917530 GWQ917528:GWQ917530 HGM917528:HGM917530 HQI917528:HQI917530 IAE917528:IAE917530 IKA917528:IKA917530 ITW917528:ITW917530 JDS917528:JDS917530 JNO917528:JNO917530 JXK917528:JXK917530 KHG917528:KHG917530 KRC917528:KRC917530 LAY917528:LAY917530 LKU917528:LKU917530 LUQ917528:LUQ917530 MEM917528:MEM917530 MOI917528:MOI917530 MYE917528:MYE917530 NIA917528:NIA917530 NRW917528:NRW917530 OBS917528:OBS917530 OLO917528:OLO917530 OVK917528:OVK917530 PFG917528:PFG917530 PPC917528:PPC917530 PYY917528:PYY917530 QIU917528:QIU917530 QSQ917528:QSQ917530 RCM917528:RCM917530 RMI917528:RMI917530 RWE917528:RWE917530 SGA917528:SGA917530 SPW917528:SPW917530 SZS917528:SZS917530 TJO917528:TJO917530 TTK917528:TTK917530 UDG917528:UDG917530 UNC917528:UNC917530 UWY917528:UWY917530 VGU917528:VGU917530 VQQ917528:VQQ917530 WAM917528:WAM917530 WKI917528:WKI917530 WUE917528:WUE917530 L983066:L983068 HS983064:HS983066 RO983064:RO983066 ABK983064:ABK983066 ALG983064:ALG983066 AVC983064:AVC983066 BEY983064:BEY983066 BOU983064:BOU983066 BYQ983064:BYQ983066 CIM983064:CIM983066 CSI983064:CSI983066 DCE983064:DCE983066 DMA983064:DMA983066 DVW983064:DVW983066 EFS983064:EFS983066 EPO983064:EPO983066 EZK983064:EZK983066 FJG983064:FJG983066 FTC983064:FTC983066 GCY983064:GCY983066 GMU983064:GMU983066 GWQ983064:GWQ983066 HGM983064:HGM983066 HQI983064:HQI983066 IAE983064:IAE983066 IKA983064:IKA983066 ITW983064:ITW983066 JDS983064:JDS983066 JNO983064:JNO983066 JXK983064:JXK983066 KHG983064:KHG983066 KRC983064:KRC983066 LAY983064:LAY983066 LKU983064:LKU983066 LUQ983064:LUQ983066 MEM983064:MEM983066 MOI983064:MOI983066 MYE983064:MYE983066 NIA983064:NIA983066 NRW983064:NRW983066 OBS983064:OBS983066 OLO983064:OLO983066 OVK983064:OVK983066 PFG983064:PFG983066 PPC983064:PPC983066 PYY983064:PYY983066 QIU983064:QIU983066 QSQ983064:QSQ983066 RCM983064:RCM983066 RMI983064:RMI983066 RWE983064:RWE983066 SGA983064:SGA983066 SPW983064:SPW983066 SZS983064:SZS983066 TJO983064:TJO983066 TTK983064:TTK983066 UDG983064:UDG983066 UNC983064:UNC983066 UWY983064:UWY983066 VGU983064:VGU983066 VQQ983064:VQQ983066 WAM983064:WAM983066 WKI983064:WKI983066 WUE983064:WUE983066 M65563:N65564 HT65561:HU65562 RP65561:RQ65562 ABL65561:ABM65562 ALH65561:ALI65562 AVD65561:AVE65562 BEZ65561:BFA65562 BOV65561:BOW65562 BYR65561:BYS65562 CIN65561:CIO65562 CSJ65561:CSK65562 DCF65561:DCG65562 DMB65561:DMC65562 DVX65561:DVY65562 EFT65561:EFU65562 EPP65561:EPQ65562 EZL65561:EZM65562 FJH65561:FJI65562 FTD65561:FTE65562 GCZ65561:GDA65562 GMV65561:GMW65562 GWR65561:GWS65562 HGN65561:HGO65562 HQJ65561:HQK65562 IAF65561:IAG65562 IKB65561:IKC65562 ITX65561:ITY65562 JDT65561:JDU65562 JNP65561:JNQ65562 JXL65561:JXM65562 KHH65561:KHI65562 KRD65561:KRE65562 LAZ65561:LBA65562 LKV65561:LKW65562 LUR65561:LUS65562 MEN65561:MEO65562 MOJ65561:MOK65562 MYF65561:MYG65562 NIB65561:NIC65562 NRX65561:NRY65562 OBT65561:OBU65562 OLP65561:OLQ65562 OVL65561:OVM65562 PFH65561:PFI65562 PPD65561:PPE65562 PYZ65561:PZA65562 QIV65561:QIW65562 QSR65561:QSS65562 RCN65561:RCO65562 RMJ65561:RMK65562 RWF65561:RWG65562 SGB65561:SGC65562 SPX65561:SPY65562 SZT65561:SZU65562 TJP65561:TJQ65562 TTL65561:TTM65562 UDH65561:UDI65562 UND65561:UNE65562 UWZ65561:UXA65562 VGV65561:VGW65562 VQR65561:VQS65562 WAN65561:WAO65562 WKJ65561:WKK65562 WUF65561:WUG65562 M131099:N131100 HT131097:HU131098 RP131097:RQ131098 ABL131097:ABM131098 ALH131097:ALI131098 AVD131097:AVE131098 BEZ131097:BFA131098 BOV131097:BOW131098 BYR131097:BYS131098 CIN131097:CIO131098 CSJ131097:CSK131098 DCF131097:DCG131098 DMB131097:DMC131098 DVX131097:DVY131098 EFT131097:EFU131098 EPP131097:EPQ131098 EZL131097:EZM131098 FJH131097:FJI131098 FTD131097:FTE131098 GCZ131097:GDA131098 GMV131097:GMW131098 GWR131097:GWS131098 HGN131097:HGO131098 HQJ131097:HQK131098 IAF131097:IAG131098 IKB131097:IKC131098 ITX131097:ITY131098 JDT131097:JDU131098 JNP131097:JNQ131098 JXL131097:JXM131098 KHH131097:KHI131098 KRD131097:KRE131098 LAZ131097:LBA131098 LKV131097:LKW131098 LUR131097:LUS131098 MEN131097:MEO131098 MOJ131097:MOK131098 MYF131097:MYG131098 NIB131097:NIC131098 NRX131097:NRY131098 OBT131097:OBU131098 OLP131097:OLQ131098 OVL131097:OVM131098 PFH131097:PFI131098 PPD131097:PPE131098 PYZ131097:PZA131098 QIV131097:QIW131098 QSR131097:QSS131098 RCN131097:RCO131098 RMJ131097:RMK131098 RWF131097:RWG131098 SGB131097:SGC131098 SPX131097:SPY131098 SZT131097:SZU131098 TJP131097:TJQ131098 TTL131097:TTM131098 UDH131097:UDI131098 UND131097:UNE131098 UWZ131097:UXA131098 VGV131097:VGW131098 VQR131097:VQS131098 WAN131097:WAO131098 WKJ131097:WKK131098 WUF131097:WUG131098 M196635:N196636 HT196633:HU196634 RP196633:RQ196634 ABL196633:ABM196634 ALH196633:ALI196634 AVD196633:AVE196634 BEZ196633:BFA196634 BOV196633:BOW196634 BYR196633:BYS196634 CIN196633:CIO196634 CSJ196633:CSK196634 DCF196633:DCG196634 DMB196633:DMC196634 DVX196633:DVY196634 EFT196633:EFU196634 EPP196633:EPQ196634 EZL196633:EZM196634 FJH196633:FJI196634 FTD196633:FTE196634 GCZ196633:GDA196634 GMV196633:GMW196634 GWR196633:GWS196634 HGN196633:HGO196634 HQJ196633:HQK196634 IAF196633:IAG196634 IKB196633:IKC196634 ITX196633:ITY196634 JDT196633:JDU196634 JNP196633:JNQ196634 JXL196633:JXM196634 KHH196633:KHI196634 KRD196633:KRE196634 LAZ196633:LBA196634 LKV196633:LKW196634 LUR196633:LUS196634 MEN196633:MEO196634 MOJ196633:MOK196634 MYF196633:MYG196634 NIB196633:NIC196634 NRX196633:NRY196634 OBT196633:OBU196634 OLP196633:OLQ196634 OVL196633:OVM196634 PFH196633:PFI196634 PPD196633:PPE196634 PYZ196633:PZA196634 QIV196633:QIW196634 QSR196633:QSS196634 RCN196633:RCO196634 RMJ196633:RMK196634 RWF196633:RWG196634 SGB196633:SGC196634 SPX196633:SPY196634 SZT196633:SZU196634 TJP196633:TJQ196634 TTL196633:TTM196634 UDH196633:UDI196634 UND196633:UNE196634 UWZ196633:UXA196634 VGV196633:VGW196634 VQR196633:VQS196634 WAN196633:WAO196634 WKJ196633:WKK196634 WUF196633:WUG196634 M262171:N262172 HT262169:HU262170 RP262169:RQ262170 ABL262169:ABM262170 ALH262169:ALI262170 AVD262169:AVE262170 BEZ262169:BFA262170 BOV262169:BOW262170 BYR262169:BYS262170 CIN262169:CIO262170 CSJ262169:CSK262170 DCF262169:DCG262170 DMB262169:DMC262170 DVX262169:DVY262170 EFT262169:EFU262170 EPP262169:EPQ262170 EZL262169:EZM262170 FJH262169:FJI262170 FTD262169:FTE262170 GCZ262169:GDA262170 GMV262169:GMW262170 GWR262169:GWS262170 HGN262169:HGO262170 HQJ262169:HQK262170 IAF262169:IAG262170 IKB262169:IKC262170 ITX262169:ITY262170 JDT262169:JDU262170 JNP262169:JNQ262170 JXL262169:JXM262170 KHH262169:KHI262170 KRD262169:KRE262170 LAZ262169:LBA262170 LKV262169:LKW262170 LUR262169:LUS262170 MEN262169:MEO262170 MOJ262169:MOK262170 MYF262169:MYG262170 NIB262169:NIC262170 NRX262169:NRY262170 OBT262169:OBU262170 OLP262169:OLQ262170 OVL262169:OVM262170 PFH262169:PFI262170 PPD262169:PPE262170 PYZ262169:PZA262170 QIV262169:QIW262170 QSR262169:QSS262170 RCN262169:RCO262170 RMJ262169:RMK262170 RWF262169:RWG262170 SGB262169:SGC262170 SPX262169:SPY262170 SZT262169:SZU262170 TJP262169:TJQ262170 TTL262169:TTM262170 UDH262169:UDI262170 UND262169:UNE262170 UWZ262169:UXA262170 VGV262169:VGW262170 VQR262169:VQS262170 WAN262169:WAO262170 WKJ262169:WKK262170 WUF262169:WUG262170 M327707:N327708 HT327705:HU327706 RP327705:RQ327706 ABL327705:ABM327706 ALH327705:ALI327706 AVD327705:AVE327706 BEZ327705:BFA327706 BOV327705:BOW327706 BYR327705:BYS327706 CIN327705:CIO327706 CSJ327705:CSK327706 DCF327705:DCG327706 DMB327705:DMC327706 DVX327705:DVY327706 EFT327705:EFU327706 EPP327705:EPQ327706 EZL327705:EZM327706 FJH327705:FJI327706 FTD327705:FTE327706 GCZ327705:GDA327706 GMV327705:GMW327706 GWR327705:GWS327706 HGN327705:HGO327706 HQJ327705:HQK327706 IAF327705:IAG327706 IKB327705:IKC327706 ITX327705:ITY327706 JDT327705:JDU327706 JNP327705:JNQ327706 JXL327705:JXM327706 KHH327705:KHI327706 KRD327705:KRE327706 LAZ327705:LBA327706 LKV327705:LKW327706 LUR327705:LUS327706 MEN327705:MEO327706 MOJ327705:MOK327706 MYF327705:MYG327706 NIB327705:NIC327706 NRX327705:NRY327706 OBT327705:OBU327706 OLP327705:OLQ327706 OVL327705:OVM327706 PFH327705:PFI327706 PPD327705:PPE327706 PYZ327705:PZA327706 QIV327705:QIW327706 QSR327705:QSS327706 RCN327705:RCO327706 RMJ327705:RMK327706 RWF327705:RWG327706 SGB327705:SGC327706 SPX327705:SPY327706 SZT327705:SZU327706 TJP327705:TJQ327706 TTL327705:TTM327706 UDH327705:UDI327706 UND327705:UNE327706 UWZ327705:UXA327706 VGV327705:VGW327706 VQR327705:VQS327706 WAN327705:WAO327706 WKJ327705:WKK327706 WUF327705:WUG327706 M393243:N393244 HT393241:HU393242 RP393241:RQ393242 ABL393241:ABM393242 ALH393241:ALI393242 AVD393241:AVE393242 BEZ393241:BFA393242 BOV393241:BOW393242 BYR393241:BYS393242 CIN393241:CIO393242 CSJ393241:CSK393242 DCF393241:DCG393242 DMB393241:DMC393242 DVX393241:DVY393242 EFT393241:EFU393242 EPP393241:EPQ393242 EZL393241:EZM393242 FJH393241:FJI393242 FTD393241:FTE393242 GCZ393241:GDA393242 GMV393241:GMW393242 GWR393241:GWS393242 HGN393241:HGO393242 HQJ393241:HQK393242 IAF393241:IAG393242 IKB393241:IKC393242 ITX393241:ITY393242 JDT393241:JDU393242 JNP393241:JNQ393242 JXL393241:JXM393242 KHH393241:KHI393242 KRD393241:KRE393242 LAZ393241:LBA393242 LKV393241:LKW393242 LUR393241:LUS393242 MEN393241:MEO393242 MOJ393241:MOK393242 MYF393241:MYG393242 NIB393241:NIC393242 NRX393241:NRY393242 OBT393241:OBU393242 OLP393241:OLQ393242 OVL393241:OVM393242 PFH393241:PFI393242 PPD393241:PPE393242 PYZ393241:PZA393242 QIV393241:QIW393242 QSR393241:QSS393242 RCN393241:RCO393242 RMJ393241:RMK393242 RWF393241:RWG393242 SGB393241:SGC393242 SPX393241:SPY393242 SZT393241:SZU393242 TJP393241:TJQ393242 TTL393241:TTM393242 UDH393241:UDI393242 UND393241:UNE393242 UWZ393241:UXA393242 VGV393241:VGW393242 VQR393241:VQS393242 WAN393241:WAO393242 WKJ393241:WKK393242 WUF393241:WUG393242 M458779:N458780 HT458777:HU458778 RP458777:RQ458778 ABL458777:ABM458778 ALH458777:ALI458778 AVD458777:AVE458778 BEZ458777:BFA458778 BOV458777:BOW458778 BYR458777:BYS458778 CIN458777:CIO458778 CSJ458777:CSK458778 DCF458777:DCG458778 DMB458777:DMC458778 DVX458777:DVY458778 EFT458777:EFU458778 EPP458777:EPQ458778 EZL458777:EZM458778 FJH458777:FJI458778 FTD458777:FTE458778 GCZ458777:GDA458778 GMV458777:GMW458778 GWR458777:GWS458778 HGN458777:HGO458778 HQJ458777:HQK458778 IAF458777:IAG458778 IKB458777:IKC458778 ITX458777:ITY458778 JDT458777:JDU458778 JNP458777:JNQ458778 JXL458777:JXM458778 KHH458777:KHI458778 KRD458777:KRE458778 LAZ458777:LBA458778 LKV458777:LKW458778 LUR458777:LUS458778 MEN458777:MEO458778 MOJ458777:MOK458778 MYF458777:MYG458778 NIB458777:NIC458778 NRX458777:NRY458778 OBT458777:OBU458778 OLP458777:OLQ458778 OVL458777:OVM458778 PFH458777:PFI458778 PPD458777:PPE458778 PYZ458777:PZA458778 QIV458777:QIW458778 QSR458777:QSS458778 RCN458777:RCO458778 RMJ458777:RMK458778 RWF458777:RWG458778 SGB458777:SGC458778 SPX458777:SPY458778 SZT458777:SZU458778 TJP458777:TJQ458778 TTL458777:TTM458778 UDH458777:UDI458778 UND458777:UNE458778 UWZ458777:UXA458778 VGV458777:VGW458778 VQR458777:VQS458778 WAN458777:WAO458778 WKJ458777:WKK458778 WUF458777:WUG458778 M524315:N524316 HT524313:HU524314 RP524313:RQ524314 ABL524313:ABM524314 ALH524313:ALI524314 AVD524313:AVE524314 BEZ524313:BFA524314 BOV524313:BOW524314 BYR524313:BYS524314 CIN524313:CIO524314 CSJ524313:CSK524314 DCF524313:DCG524314 DMB524313:DMC524314 DVX524313:DVY524314 EFT524313:EFU524314 EPP524313:EPQ524314 EZL524313:EZM524314 FJH524313:FJI524314 FTD524313:FTE524314 GCZ524313:GDA524314 GMV524313:GMW524314 GWR524313:GWS524314 HGN524313:HGO524314 HQJ524313:HQK524314 IAF524313:IAG524314 IKB524313:IKC524314 ITX524313:ITY524314 JDT524313:JDU524314 JNP524313:JNQ524314 JXL524313:JXM524314 KHH524313:KHI524314 KRD524313:KRE524314 LAZ524313:LBA524314 LKV524313:LKW524314 LUR524313:LUS524314 MEN524313:MEO524314 MOJ524313:MOK524314 MYF524313:MYG524314 NIB524313:NIC524314 NRX524313:NRY524314 OBT524313:OBU524314 OLP524313:OLQ524314 OVL524313:OVM524314 PFH524313:PFI524314 PPD524313:PPE524314 PYZ524313:PZA524314 QIV524313:QIW524314 QSR524313:QSS524314 RCN524313:RCO524314 RMJ524313:RMK524314 RWF524313:RWG524314 SGB524313:SGC524314 SPX524313:SPY524314 SZT524313:SZU524314 TJP524313:TJQ524314 TTL524313:TTM524314 UDH524313:UDI524314 UND524313:UNE524314 UWZ524313:UXA524314 VGV524313:VGW524314 VQR524313:VQS524314 WAN524313:WAO524314 WKJ524313:WKK524314 WUF524313:WUG524314 M589851:N589852 HT589849:HU589850 RP589849:RQ589850 ABL589849:ABM589850 ALH589849:ALI589850 AVD589849:AVE589850 BEZ589849:BFA589850 BOV589849:BOW589850 BYR589849:BYS589850 CIN589849:CIO589850 CSJ589849:CSK589850 DCF589849:DCG589850 DMB589849:DMC589850 DVX589849:DVY589850 EFT589849:EFU589850 EPP589849:EPQ589850 EZL589849:EZM589850 FJH589849:FJI589850 FTD589849:FTE589850 GCZ589849:GDA589850 GMV589849:GMW589850 GWR589849:GWS589850 HGN589849:HGO589850 HQJ589849:HQK589850 IAF589849:IAG589850 IKB589849:IKC589850 ITX589849:ITY589850 JDT589849:JDU589850 JNP589849:JNQ589850 JXL589849:JXM589850 KHH589849:KHI589850 KRD589849:KRE589850 LAZ589849:LBA589850 LKV589849:LKW589850 LUR589849:LUS589850 MEN589849:MEO589850 MOJ589849:MOK589850 MYF589849:MYG589850 NIB589849:NIC589850 NRX589849:NRY589850 OBT589849:OBU589850 OLP589849:OLQ589850 OVL589849:OVM589850 PFH589849:PFI589850 PPD589849:PPE589850 PYZ589849:PZA589850 QIV589849:QIW589850 QSR589849:QSS589850 RCN589849:RCO589850 RMJ589849:RMK589850 RWF589849:RWG589850 SGB589849:SGC589850 SPX589849:SPY589850 SZT589849:SZU589850 TJP589849:TJQ589850 TTL589849:TTM589850 UDH589849:UDI589850 UND589849:UNE589850 UWZ589849:UXA589850 VGV589849:VGW589850 VQR589849:VQS589850 WAN589849:WAO589850 WKJ589849:WKK589850 WUF589849:WUG589850 M655387:N655388 HT655385:HU655386 RP655385:RQ655386 ABL655385:ABM655386 ALH655385:ALI655386 AVD655385:AVE655386 BEZ655385:BFA655386 BOV655385:BOW655386 BYR655385:BYS655386 CIN655385:CIO655386 CSJ655385:CSK655386 DCF655385:DCG655386 DMB655385:DMC655386 DVX655385:DVY655386 EFT655385:EFU655386 EPP655385:EPQ655386 EZL655385:EZM655386 FJH655385:FJI655386 FTD655385:FTE655386 GCZ655385:GDA655386 GMV655385:GMW655386 GWR655385:GWS655386 HGN655385:HGO655386 HQJ655385:HQK655386 IAF655385:IAG655386 IKB655385:IKC655386 ITX655385:ITY655386 JDT655385:JDU655386 JNP655385:JNQ655386 JXL655385:JXM655386 KHH655385:KHI655386 KRD655385:KRE655386 LAZ655385:LBA655386 LKV655385:LKW655386 LUR655385:LUS655386 MEN655385:MEO655386 MOJ655385:MOK655386 MYF655385:MYG655386 NIB655385:NIC655386 NRX655385:NRY655386 OBT655385:OBU655386 OLP655385:OLQ655386 OVL655385:OVM655386 PFH655385:PFI655386 PPD655385:PPE655386 PYZ655385:PZA655386 QIV655385:QIW655386 QSR655385:QSS655386 RCN655385:RCO655386 RMJ655385:RMK655386 RWF655385:RWG655386 SGB655385:SGC655386 SPX655385:SPY655386 SZT655385:SZU655386 TJP655385:TJQ655386 TTL655385:TTM655386 UDH655385:UDI655386 UND655385:UNE655386 UWZ655385:UXA655386 VGV655385:VGW655386 VQR655385:VQS655386 WAN655385:WAO655386 WKJ655385:WKK655386 WUF655385:WUG655386 M720923:N720924 HT720921:HU720922 RP720921:RQ720922 ABL720921:ABM720922 ALH720921:ALI720922 AVD720921:AVE720922 BEZ720921:BFA720922 BOV720921:BOW720922 BYR720921:BYS720922 CIN720921:CIO720922 CSJ720921:CSK720922 DCF720921:DCG720922 DMB720921:DMC720922 DVX720921:DVY720922 EFT720921:EFU720922 EPP720921:EPQ720922 EZL720921:EZM720922 FJH720921:FJI720922 FTD720921:FTE720922 GCZ720921:GDA720922 GMV720921:GMW720922 GWR720921:GWS720922 HGN720921:HGO720922 HQJ720921:HQK720922 IAF720921:IAG720922 IKB720921:IKC720922 ITX720921:ITY720922 JDT720921:JDU720922 JNP720921:JNQ720922 JXL720921:JXM720922 KHH720921:KHI720922 KRD720921:KRE720922 LAZ720921:LBA720922 LKV720921:LKW720922 LUR720921:LUS720922 MEN720921:MEO720922 MOJ720921:MOK720922 MYF720921:MYG720922 NIB720921:NIC720922 NRX720921:NRY720922 OBT720921:OBU720922 OLP720921:OLQ720922 OVL720921:OVM720922 PFH720921:PFI720922 PPD720921:PPE720922 PYZ720921:PZA720922 QIV720921:QIW720922 QSR720921:QSS720922 RCN720921:RCO720922 RMJ720921:RMK720922 RWF720921:RWG720922 SGB720921:SGC720922 SPX720921:SPY720922 SZT720921:SZU720922 TJP720921:TJQ720922 TTL720921:TTM720922 UDH720921:UDI720922 UND720921:UNE720922 UWZ720921:UXA720922 VGV720921:VGW720922 VQR720921:VQS720922 WAN720921:WAO720922 WKJ720921:WKK720922 WUF720921:WUG720922 M786459:N786460 HT786457:HU786458 RP786457:RQ786458 ABL786457:ABM786458 ALH786457:ALI786458 AVD786457:AVE786458 BEZ786457:BFA786458 BOV786457:BOW786458 BYR786457:BYS786458 CIN786457:CIO786458 CSJ786457:CSK786458 DCF786457:DCG786458 DMB786457:DMC786458 DVX786457:DVY786458 EFT786457:EFU786458 EPP786457:EPQ786458 EZL786457:EZM786458 FJH786457:FJI786458 FTD786457:FTE786458 GCZ786457:GDA786458 GMV786457:GMW786458 GWR786457:GWS786458 HGN786457:HGO786458 HQJ786457:HQK786458 IAF786457:IAG786458 IKB786457:IKC786458 ITX786457:ITY786458 JDT786457:JDU786458 JNP786457:JNQ786458 JXL786457:JXM786458 KHH786457:KHI786458 KRD786457:KRE786458 LAZ786457:LBA786458 LKV786457:LKW786458 LUR786457:LUS786458 MEN786457:MEO786458 MOJ786457:MOK786458 MYF786457:MYG786458 NIB786457:NIC786458 NRX786457:NRY786458 OBT786457:OBU786458 OLP786457:OLQ786458 OVL786457:OVM786458 PFH786457:PFI786458 PPD786457:PPE786458 PYZ786457:PZA786458 QIV786457:QIW786458 QSR786457:QSS786458 RCN786457:RCO786458 RMJ786457:RMK786458 RWF786457:RWG786458 SGB786457:SGC786458 SPX786457:SPY786458 SZT786457:SZU786458 TJP786457:TJQ786458 TTL786457:TTM786458 UDH786457:UDI786458 UND786457:UNE786458 UWZ786457:UXA786458 VGV786457:VGW786458 VQR786457:VQS786458 WAN786457:WAO786458 WKJ786457:WKK786458 WUF786457:WUG786458 M851995:N851996 HT851993:HU851994 RP851993:RQ851994 ABL851993:ABM851994 ALH851993:ALI851994 AVD851993:AVE851994 BEZ851993:BFA851994 BOV851993:BOW851994 BYR851993:BYS851994 CIN851993:CIO851994 CSJ851993:CSK851994 DCF851993:DCG851994 DMB851993:DMC851994 DVX851993:DVY851994 EFT851993:EFU851994 EPP851993:EPQ851994 EZL851993:EZM851994 FJH851993:FJI851994 FTD851993:FTE851994 GCZ851993:GDA851994 GMV851993:GMW851994 GWR851993:GWS851994 HGN851993:HGO851994 HQJ851993:HQK851994 IAF851993:IAG851994 IKB851993:IKC851994 ITX851993:ITY851994 JDT851993:JDU851994 JNP851993:JNQ851994 JXL851993:JXM851994 KHH851993:KHI851994 KRD851993:KRE851994 LAZ851993:LBA851994 LKV851993:LKW851994 LUR851993:LUS851994 MEN851993:MEO851994 MOJ851993:MOK851994 MYF851993:MYG851994 NIB851993:NIC851994 NRX851993:NRY851994 OBT851993:OBU851994 OLP851993:OLQ851994 OVL851993:OVM851994 PFH851993:PFI851994 PPD851993:PPE851994 PYZ851993:PZA851994 QIV851993:QIW851994 QSR851993:QSS851994 RCN851993:RCO851994 RMJ851993:RMK851994 RWF851993:RWG851994 SGB851993:SGC851994 SPX851993:SPY851994 SZT851993:SZU851994 TJP851993:TJQ851994 TTL851993:TTM851994 UDH851993:UDI851994 UND851993:UNE851994 UWZ851993:UXA851994 VGV851993:VGW851994 VQR851993:VQS851994 WAN851993:WAO851994 WKJ851993:WKK851994 WUF851993:WUG851994 M917531:N917532 HT917529:HU917530 RP917529:RQ917530 ABL917529:ABM917530 ALH917529:ALI917530 AVD917529:AVE917530 BEZ917529:BFA917530 BOV917529:BOW917530 BYR917529:BYS917530 CIN917529:CIO917530 CSJ917529:CSK917530 DCF917529:DCG917530 DMB917529:DMC917530 DVX917529:DVY917530 EFT917529:EFU917530 EPP917529:EPQ917530 EZL917529:EZM917530 FJH917529:FJI917530 FTD917529:FTE917530 GCZ917529:GDA917530 GMV917529:GMW917530 GWR917529:GWS917530 HGN917529:HGO917530 HQJ917529:HQK917530 IAF917529:IAG917530 IKB917529:IKC917530 ITX917529:ITY917530 JDT917529:JDU917530 JNP917529:JNQ917530 JXL917529:JXM917530 KHH917529:KHI917530 KRD917529:KRE917530 LAZ917529:LBA917530 LKV917529:LKW917530 LUR917529:LUS917530 MEN917529:MEO917530 MOJ917529:MOK917530 MYF917529:MYG917530 NIB917529:NIC917530 NRX917529:NRY917530 OBT917529:OBU917530 OLP917529:OLQ917530 OVL917529:OVM917530 PFH917529:PFI917530 PPD917529:PPE917530 PYZ917529:PZA917530 QIV917529:QIW917530 QSR917529:QSS917530 RCN917529:RCO917530 RMJ917529:RMK917530 RWF917529:RWG917530 SGB917529:SGC917530 SPX917529:SPY917530 SZT917529:SZU917530 TJP917529:TJQ917530 TTL917529:TTM917530 UDH917529:UDI917530 UND917529:UNE917530 UWZ917529:UXA917530 VGV917529:VGW917530 VQR917529:VQS917530 WAN917529:WAO917530 WKJ917529:WKK917530 WUF917529:WUG917530 M983067:N983068 HT983065:HU983066 RP983065:RQ983066 ABL983065:ABM983066 ALH983065:ALI983066 AVD983065:AVE983066 BEZ983065:BFA983066 BOV983065:BOW983066 BYR983065:BYS983066 CIN983065:CIO983066 CSJ983065:CSK983066 DCF983065:DCG983066 DMB983065:DMC983066 DVX983065:DVY983066 EFT983065:EFU983066 EPP983065:EPQ983066 EZL983065:EZM983066 FJH983065:FJI983066 FTD983065:FTE983066 GCZ983065:GDA983066 GMV983065:GMW983066 GWR983065:GWS983066 HGN983065:HGO983066 HQJ983065:HQK983066 IAF983065:IAG983066 IKB983065:IKC983066 ITX983065:ITY983066 JDT983065:JDU983066 JNP983065:JNQ983066 JXL983065:JXM983066 KHH983065:KHI983066 KRD983065:KRE983066 LAZ983065:LBA983066 LKV983065:LKW983066 LUR983065:LUS983066 MEN983065:MEO983066 MOJ983065:MOK983066 MYF983065:MYG983066 NIB983065:NIC983066 NRX983065:NRY983066 OBT983065:OBU983066 OLP983065:OLQ983066 OVL983065:OVM983066 PFH983065:PFI983066 PPD983065:PPE983066 PYZ983065:PZA983066 QIV983065:QIW983066 QSR983065:QSS983066 RCN983065:RCO983066 RMJ983065:RMK983066 RWF983065:RWG983066 SGB983065:SGC983066 SPX983065:SPY983066 SZT983065:SZU983066 TJP983065:TJQ983066 TTL983065:TTM983066 UDH983065:UDI983066 UND983065:UNE983066 UWZ983065:UXA983066 VGV983065:VGW983066 VQR983065:VQS983066 WAN983065:WAO983066 WKJ983065:WKK983066 WUF983065:WUG983066 L65560 HS65558 RO65558 ABK65558 ALG65558 AVC65558 BEY65558 BOU65558 BYQ65558 CIM65558 CSI65558 DCE65558 DMA65558 DVW65558 EFS65558 EPO65558 EZK65558 FJG65558 FTC65558 GCY65558 GMU65558 GWQ65558 HGM65558 HQI65558 IAE65558 IKA65558 ITW65558 JDS65558 JNO65558 JXK65558 KHG65558 KRC65558 LAY65558 LKU65558 LUQ65558 MEM65558 MOI65558 MYE65558 NIA65558 NRW65558 OBS65558 OLO65558 OVK65558 PFG65558 PPC65558 PYY65558 QIU65558 QSQ65558 RCM65558 RMI65558 RWE65558 SGA65558 SPW65558 SZS65558 TJO65558 TTK65558 UDG65558 UNC65558 UWY65558 VGU65558 VQQ65558 WAM65558 WKI65558 WUE65558 L131096 HS131094 RO131094 ABK131094 ALG131094 AVC131094 BEY131094 BOU131094 BYQ131094 CIM131094 CSI131094 DCE131094 DMA131094 DVW131094 EFS131094 EPO131094 EZK131094 FJG131094 FTC131094 GCY131094 GMU131094 GWQ131094 HGM131094 HQI131094 IAE131094 IKA131094 ITW131094 JDS131094 JNO131094 JXK131094 KHG131094 KRC131094 LAY131094 LKU131094 LUQ131094 MEM131094 MOI131094 MYE131094 NIA131094 NRW131094 OBS131094 OLO131094 OVK131094 PFG131094 PPC131094 PYY131094 QIU131094 QSQ131094 RCM131094 RMI131094 RWE131094 SGA131094 SPW131094 SZS131094 TJO131094 TTK131094 UDG131094 UNC131094 UWY131094 VGU131094 VQQ131094 WAM131094 WKI131094 WUE131094 L196632 HS196630 RO196630 ABK196630 ALG196630 AVC196630 BEY196630 BOU196630 BYQ196630 CIM196630 CSI196630 DCE196630 DMA196630 DVW196630 EFS196630 EPO196630 EZK196630 FJG196630 FTC196630 GCY196630 GMU196630 GWQ196630 HGM196630 HQI196630 IAE196630 IKA196630 ITW196630 JDS196630 JNO196630 JXK196630 KHG196630 KRC196630 LAY196630 LKU196630 LUQ196630 MEM196630 MOI196630 MYE196630 NIA196630 NRW196630 OBS196630 OLO196630 OVK196630 PFG196630 PPC196630 PYY196630 QIU196630 QSQ196630 RCM196630 RMI196630 RWE196630 SGA196630 SPW196630 SZS196630 TJO196630 TTK196630 UDG196630 UNC196630 UWY196630 VGU196630 VQQ196630 WAM196630 WKI196630 WUE196630 L262168 HS262166 RO262166 ABK262166 ALG262166 AVC262166 BEY262166 BOU262166 BYQ262166 CIM262166 CSI262166 DCE262166 DMA262166 DVW262166 EFS262166 EPO262166 EZK262166 FJG262166 FTC262166 GCY262166 GMU262166 GWQ262166 HGM262166 HQI262166 IAE262166 IKA262166 ITW262166 JDS262166 JNO262166 JXK262166 KHG262166 KRC262166 LAY262166 LKU262166 LUQ262166 MEM262166 MOI262166 MYE262166 NIA262166 NRW262166 OBS262166 OLO262166 OVK262166 PFG262166 PPC262166 PYY262166 QIU262166 QSQ262166 RCM262166 RMI262166 RWE262166 SGA262166 SPW262166 SZS262166 TJO262166 TTK262166 UDG262166 UNC262166 UWY262166 VGU262166 VQQ262166 WAM262166 WKI262166 WUE262166 L327704 HS327702 RO327702 ABK327702 ALG327702 AVC327702 BEY327702 BOU327702 BYQ327702 CIM327702 CSI327702 DCE327702 DMA327702 DVW327702 EFS327702 EPO327702 EZK327702 FJG327702 FTC327702 GCY327702 GMU327702 GWQ327702 HGM327702 HQI327702 IAE327702 IKA327702 ITW327702 JDS327702 JNO327702 JXK327702 KHG327702 KRC327702 LAY327702 LKU327702 LUQ327702 MEM327702 MOI327702 MYE327702 NIA327702 NRW327702 OBS327702 OLO327702 OVK327702 PFG327702 PPC327702 PYY327702 QIU327702 QSQ327702 RCM327702 RMI327702 RWE327702 SGA327702 SPW327702 SZS327702 TJO327702 TTK327702 UDG327702 UNC327702 UWY327702 VGU327702 VQQ327702 WAM327702 WKI327702 WUE327702 L393240 HS393238 RO393238 ABK393238 ALG393238 AVC393238 BEY393238 BOU393238 BYQ393238 CIM393238 CSI393238 DCE393238 DMA393238 DVW393238 EFS393238 EPO393238 EZK393238 FJG393238 FTC393238 GCY393238 GMU393238 GWQ393238 HGM393238 HQI393238 IAE393238 IKA393238 ITW393238 JDS393238 JNO393238 JXK393238 KHG393238 KRC393238 LAY393238 LKU393238 LUQ393238 MEM393238 MOI393238 MYE393238 NIA393238 NRW393238 OBS393238 OLO393238 OVK393238 PFG393238 PPC393238 PYY393238 QIU393238 QSQ393238 RCM393238 RMI393238 RWE393238 SGA393238 SPW393238 SZS393238 TJO393238 TTK393238 UDG393238 UNC393238 UWY393238 VGU393238 VQQ393238 WAM393238 WKI393238 WUE393238 L458776 HS458774 RO458774 ABK458774 ALG458774 AVC458774 BEY458774 BOU458774 BYQ458774 CIM458774 CSI458774 DCE458774 DMA458774 DVW458774 EFS458774 EPO458774 EZK458774 FJG458774 FTC458774 GCY458774 GMU458774 GWQ458774 HGM458774 HQI458774 IAE458774 IKA458774 ITW458774 JDS458774 JNO458774 JXK458774 KHG458774 KRC458774 LAY458774 LKU458774 LUQ458774 MEM458774 MOI458774 MYE458774 NIA458774 NRW458774 OBS458774 OLO458774 OVK458774 PFG458774 PPC458774 PYY458774 QIU458774 QSQ458774 RCM458774 RMI458774 RWE458774 SGA458774 SPW458774 SZS458774 TJO458774 TTK458774 UDG458774 UNC458774 UWY458774 VGU458774 VQQ458774 WAM458774 WKI458774 WUE458774 L524312 HS524310 RO524310 ABK524310 ALG524310 AVC524310 BEY524310 BOU524310 BYQ524310 CIM524310 CSI524310 DCE524310 DMA524310 DVW524310 EFS524310 EPO524310 EZK524310 FJG524310 FTC524310 GCY524310 GMU524310 GWQ524310 HGM524310 HQI524310 IAE524310 IKA524310 ITW524310 JDS524310 JNO524310 JXK524310 KHG524310 KRC524310 LAY524310 LKU524310 LUQ524310 MEM524310 MOI524310 MYE524310 NIA524310 NRW524310 OBS524310 OLO524310 OVK524310 PFG524310 PPC524310 PYY524310 QIU524310 QSQ524310 RCM524310 RMI524310 RWE524310 SGA524310 SPW524310 SZS524310 TJO524310 TTK524310 UDG524310 UNC524310 UWY524310 VGU524310 VQQ524310 WAM524310 WKI524310 WUE524310 L589848 HS589846 RO589846 ABK589846 ALG589846 AVC589846 BEY589846 BOU589846 BYQ589846 CIM589846 CSI589846 DCE589846 DMA589846 DVW589846 EFS589846 EPO589846 EZK589846 FJG589846 FTC589846 GCY589846 GMU589846 GWQ589846 HGM589846 HQI589846 IAE589846 IKA589846 ITW589846 JDS589846 JNO589846 JXK589846 KHG589846 KRC589846 LAY589846 LKU589846 LUQ589846 MEM589846 MOI589846 MYE589846 NIA589846 NRW589846 OBS589846 OLO589846 OVK589846 PFG589846 PPC589846 PYY589846 QIU589846 QSQ589846 RCM589846 RMI589846 RWE589846 SGA589846 SPW589846 SZS589846 TJO589846 TTK589846 UDG589846 UNC589846 UWY589846 VGU589846 VQQ589846 WAM589846 WKI589846 WUE589846 L655384 HS655382 RO655382 ABK655382 ALG655382 AVC655382 BEY655382 BOU655382 BYQ655382 CIM655382 CSI655382 DCE655382 DMA655382 DVW655382 EFS655382 EPO655382 EZK655382 FJG655382 FTC655382 GCY655382 GMU655382 GWQ655382 HGM655382 HQI655382 IAE655382 IKA655382 ITW655382 JDS655382 JNO655382 JXK655382 KHG655382 KRC655382 LAY655382 LKU655382 LUQ655382 MEM655382 MOI655382 MYE655382 NIA655382 NRW655382 OBS655382 OLO655382 OVK655382 PFG655382 PPC655382 PYY655382 QIU655382 QSQ655382 RCM655382 RMI655382 RWE655382 SGA655382 SPW655382 SZS655382 TJO655382 TTK655382 UDG655382 UNC655382 UWY655382 VGU655382 VQQ655382 WAM655382 WKI655382 WUE655382 L720920 HS720918 RO720918 ABK720918 ALG720918 AVC720918 BEY720918 BOU720918 BYQ720918 CIM720918 CSI720918 DCE720918 DMA720918 DVW720918 EFS720918 EPO720918 EZK720918 FJG720918 FTC720918 GCY720918 GMU720918 GWQ720918 HGM720918 HQI720918 IAE720918 IKA720918 ITW720918 JDS720918 JNO720918 JXK720918 KHG720918 KRC720918 LAY720918 LKU720918 LUQ720918 MEM720918 MOI720918 MYE720918 NIA720918 NRW720918 OBS720918 OLO720918 OVK720918 PFG720918 PPC720918 PYY720918 QIU720918 QSQ720918 RCM720918 RMI720918 RWE720918 SGA720918 SPW720918 SZS720918 TJO720918 TTK720918 UDG720918 UNC720918 UWY720918 VGU720918 VQQ720918 WAM720918 WKI720918 WUE720918 L786456 HS786454 RO786454 ABK786454 ALG786454 AVC786454 BEY786454 BOU786454 BYQ786454 CIM786454 CSI786454 DCE786454 DMA786454 DVW786454 EFS786454 EPO786454 EZK786454 FJG786454 FTC786454 GCY786454 GMU786454 GWQ786454 HGM786454 HQI786454 IAE786454 IKA786454 ITW786454 JDS786454 JNO786454 JXK786454 KHG786454 KRC786454 LAY786454 LKU786454 LUQ786454 MEM786454 MOI786454 MYE786454 NIA786454 NRW786454 OBS786454 OLO786454 OVK786454 PFG786454 PPC786454 PYY786454 QIU786454 QSQ786454 RCM786454 RMI786454 RWE786454 SGA786454 SPW786454 SZS786454 TJO786454 TTK786454 UDG786454 UNC786454 UWY786454 VGU786454 VQQ786454 WAM786454 WKI786454 WUE786454 L851992 HS851990 RO851990 ABK851990 ALG851990 AVC851990 BEY851990 BOU851990 BYQ851990 CIM851990 CSI851990 DCE851990 DMA851990 DVW851990 EFS851990 EPO851990 EZK851990 FJG851990 FTC851990 GCY851990 GMU851990 GWQ851990 HGM851990 HQI851990 IAE851990 IKA851990 ITW851990 JDS851990 JNO851990 JXK851990 KHG851990 KRC851990 LAY851990 LKU851990 LUQ851990 MEM851990 MOI851990 MYE851990 NIA851990 NRW851990 OBS851990 OLO851990 OVK851990 PFG851990 PPC851990 PYY851990 QIU851990 QSQ851990 RCM851990 RMI851990 RWE851990 SGA851990 SPW851990 SZS851990 TJO851990 TTK851990 UDG851990 UNC851990 UWY851990 VGU851990 VQQ851990 WAM851990 WKI851990 WUE851990 L917528 HS917526 RO917526 ABK917526 ALG917526 AVC917526 BEY917526 BOU917526 BYQ917526 CIM917526 CSI917526 DCE917526 DMA917526 DVW917526 EFS917526 EPO917526 EZK917526 FJG917526 FTC917526 GCY917526 GMU917526 GWQ917526 HGM917526 HQI917526 IAE917526 IKA917526 ITW917526 JDS917526 JNO917526 JXK917526 KHG917526 KRC917526 LAY917526 LKU917526 LUQ917526 MEM917526 MOI917526 MYE917526 NIA917526 NRW917526 OBS917526 OLO917526 OVK917526 PFG917526 PPC917526 PYY917526 QIU917526 QSQ917526 RCM917526 RMI917526 RWE917526 SGA917526 SPW917526 SZS917526 TJO917526 TTK917526 UDG917526 UNC917526 UWY917526 VGU917526 VQQ917526 WAM917526 WKI917526 WUE917526 L983064 HS983062 RO983062 ABK983062 ALG983062 AVC983062 BEY983062 BOU983062 BYQ983062 CIM983062 CSI983062 DCE983062 DMA983062 DVW983062 EFS983062 EPO983062 EZK983062 FJG983062 FTC983062 GCY983062 GMU983062 GWQ983062 HGM983062 HQI983062 IAE983062 IKA983062 ITW983062 JDS983062 JNO983062 JXK983062 KHG983062 KRC983062 LAY983062 LKU983062 LUQ983062 MEM983062 MOI983062 MYE983062 NIA983062 NRW983062 OBS983062 OLO983062 OVK983062 PFG983062 PPC983062 PYY983062 QIU983062 QSQ983062 RCM983062 RMI983062 RWE983062 SGA983062 SPW983062 SZS983062 TJO983062 TTK983062 UDG983062 UNC983062 UWY983062 VGU983062 VQQ983062 WAM983062 WKI983062 WUE983062 O65560:O65564 HV65558:HV65562 RR65558:RR65562 ABN65558:ABN65562 ALJ65558:ALJ65562 AVF65558:AVF65562 BFB65558:BFB65562 BOX65558:BOX65562 BYT65558:BYT65562 CIP65558:CIP65562 CSL65558:CSL65562 DCH65558:DCH65562 DMD65558:DMD65562 DVZ65558:DVZ65562 EFV65558:EFV65562 EPR65558:EPR65562 EZN65558:EZN65562 FJJ65558:FJJ65562 FTF65558:FTF65562 GDB65558:GDB65562 GMX65558:GMX65562 GWT65558:GWT65562 HGP65558:HGP65562 HQL65558:HQL65562 IAH65558:IAH65562 IKD65558:IKD65562 ITZ65558:ITZ65562 JDV65558:JDV65562 JNR65558:JNR65562 JXN65558:JXN65562 KHJ65558:KHJ65562 KRF65558:KRF65562 LBB65558:LBB65562 LKX65558:LKX65562 LUT65558:LUT65562 MEP65558:MEP65562 MOL65558:MOL65562 MYH65558:MYH65562 NID65558:NID65562 NRZ65558:NRZ65562 OBV65558:OBV65562 OLR65558:OLR65562 OVN65558:OVN65562 PFJ65558:PFJ65562 PPF65558:PPF65562 PZB65558:PZB65562 QIX65558:QIX65562 QST65558:QST65562 RCP65558:RCP65562 RML65558:RML65562 RWH65558:RWH65562 SGD65558:SGD65562 SPZ65558:SPZ65562 SZV65558:SZV65562 TJR65558:TJR65562 TTN65558:TTN65562 UDJ65558:UDJ65562 UNF65558:UNF65562 UXB65558:UXB65562 VGX65558:VGX65562 VQT65558:VQT65562 WAP65558:WAP65562 WKL65558:WKL65562 WUH65558:WUH65562 O131096:O131100 HV131094:HV131098 RR131094:RR131098 ABN131094:ABN131098 ALJ131094:ALJ131098 AVF131094:AVF131098 BFB131094:BFB131098 BOX131094:BOX131098 BYT131094:BYT131098 CIP131094:CIP131098 CSL131094:CSL131098 DCH131094:DCH131098 DMD131094:DMD131098 DVZ131094:DVZ131098 EFV131094:EFV131098 EPR131094:EPR131098 EZN131094:EZN131098 FJJ131094:FJJ131098 FTF131094:FTF131098 GDB131094:GDB131098 GMX131094:GMX131098 GWT131094:GWT131098 HGP131094:HGP131098 HQL131094:HQL131098 IAH131094:IAH131098 IKD131094:IKD131098 ITZ131094:ITZ131098 JDV131094:JDV131098 JNR131094:JNR131098 JXN131094:JXN131098 KHJ131094:KHJ131098 KRF131094:KRF131098 LBB131094:LBB131098 LKX131094:LKX131098 LUT131094:LUT131098 MEP131094:MEP131098 MOL131094:MOL131098 MYH131094:MYH131098 NID131094:NID131098 NRZ131094:NRZ131098 OBV131094:OBV131098 OLR131094:OLR131098 OVN131094:OVN131098 PFJ131094:PFJ131098 PPF131094:PPF131098 PZB131094:PZB131098 QIX131094:QIX131098 QST131094:QST131098 RCP131094:RCP131098 RML131094:RML131098 RWH131094:RWH131098 SGD131094:SGD131098 SPZ131094:SPZ131098 SZV131094:SZV131098 TJR131094:TJR131098 TTN131094:TTN131098 UDJ131094:UDJ131098 UNF131094:UNF131098 UXB131094:UXB131098 VGX131094:VGX131098 VQT131094:VQT131098 WAP131094:WAP131098 WKL131094:WKL131098 WUH131094:WUH131098 O196632:O196636 HV196630:HV196634 RR196630:RR196634 ABN196630:ABN196634 ALJ196630:ALJ196634 AVF196630:AVF196634 BFB196630:BFB196634 BOX196630:BOX196634 BYT196630:BYT196634 CIP196630:CIP196634 CSL196630:CSL196634 DCH196630:DCH196634 DMD196630:DMD196634 DVZ196630:DVZ196634 EFV196630:EFV196634 EPR196630:EPR196634 EZN196630:EZN196634 FJJ196630:FJJ196634 FTF196630:FTF196634 GDB196630:GDB196634 GMX196630:GMX196634 GWT196630:GWT196634 HGP196630:HGP196634 HQL196630:HQL196634 IAH196630:IAH196634 IKD196630:IKD196634 ITZ196630:ITZ196634 JDV196630:JDV196634 JNR196630:JNR196634 JXN196630:JXN196634 KHJ196630:KHJ196634 KRF196630:KRF196634 LBB196630:LBB196634 LKX196630:LKX196634 LUT196630:LUT196634 MEP196630:MEP196634 MOL196630:MOL196634 MYH196630:MYH196634 NID196630:NID196634 NRZ196630:NRZ196634 OBV196630:OBV196634 OLR196630:OLR196634 OVN196630:OVN196634 PFJ196630:PFJ196634 PPF196630:PPF196634 PZB196630:PZB196634 QIX196630:QIX196634 QST196630:QST196634 RCP196630:RCP196634 RML196630:RML196634 RWH196630:RWH196634 SGD196630:SGD196634 SPZ196630:SPZ196634 SZV196630:SZV196634 TJR196630:TJR196634 TTN196630:TTN196634 UDJ196630:UDJ196634 UNF196630:UNF196634 UXB196630:UXB196634 VGX196630:VGX196634 VQT196630:VQT196634 WAP196630:WAP196634 WKL196630:WKL196634 WUH196630:WUH196634 O262168:O262172 HV262166:HV262170 RR262166:RR262170 ABN262166:ABN262170 ALJ262166:ALJ262170 AVF262166:AVF262170 BFB262166:BFB262170 BOX262166:BOX262170 BYT262166:BYT262170 CIP262166:CIP262170 CSL262166:CSL262170 DCH262166:DCH262170 DMD262166:DMD262170 DVZ262166:DVZ262170 EFV262166:EFV262170 EPR262166:EPR262170 EZN262166:EZN262170 FJJ262166:FJJ262170 FTF262166:FTF262170 GDB262166:GDB262170 GMX262166:GMX262170 GWT262166:GWT262170 HGP262166:HGP262170 HQL262166:HQL262170 IAH262166:IAH262170 IKD262166:IKD262170 ITZ262166:ITZ262170 JDV262166:JDV262170 JNR262166:JNR262170 JXN262166:JXN262170 KHJ262166:KHJ262170 KRF262166:KRF262170 LBB262166:LBB262170 LKX262166:LKX262170 LUT262166:LUT262170 MEP262166:MEP262170 MOL262166:MOL262170 MYH262166:MYH262170 NID262166:NID262170 NRZ262166:NRZ262170 OBV262166:OBV262170 OLR262166:OLR262170 OVN262166:OVN262170 PFJ262166:PFJ262170 PPF262166:PPF262170 PZB262166:PZB262170 QIX262166:QIX262170 QST262166:QST262170 RCP262166:RCP262170 RML262166:RML262170 RWH262166:RWH262170 SGD262166:SGD262170 SPZ262166:SPZ262170 SZV262166:SZV262170 TJR262166:TJR262170 TTN262166:TTN262170 UDJ262166:UDJ262170 UNF262166:UNF262170 UXB262166:UXB262170 VGX262166:VGX262170 VQT262166:VQT262170 WAP262166:WAP262170 WKL262166:WKL262170 WUH262166:WUH262170 O327704:O327708 HV327702:HV327706 RR327702:RR327706 ABN327702:ABN327706 ALJ327702:ALJ327706 AVF327702:AVF327706 BFB327702:BFB327706 BOX327702:BOX327706 BYT327702:BYT327706 CIP327702:CIP327706 CSL327702:CSL327706 DCH327702:DCH327706 DMD327702:DMD327706 DVZ327702:DVZ327706 EFV327702:EFV327706 EPR327702:EPR327706 EZN327702:EZN327706 FJJ327702:FJJ327706 FTF327702:FTF327706 GDB327702:GDB327706 GMX327702:GMX327706 GWT327702:GWT327706 HGP327702:HGP327706 HQL327702:HQL327706 IAH327702:IAH327706 IKD327702:IKD327706 ITZ327702:ITZ327706 JDV327702:JDV327706 JNR327702:JNR327706 JXN327702:JXN327706 KHJ327702:KHJ327706 KRF327702:KRF327706 LBB327702:LBB327706 LKX327702:LKX327706 LUT327702:LUT327706 MEP327702:MEP327706 MOL327702:MOL327706 MYH327702:MYH327706 NID327702:NID327706 NRZ327702:NRZ327706 OBV327702:OBV327706 OLR327702:OLR327706 OVN327702:OVN327706 PFJ327702:PFJ327706 PPF327702:PPF327706 PZB327702:PZB327706 QIX327702:QIX327706 QST327702:QST327706 RCP327702:RCP327706 RML327702:RML327706 RWH327702:RWH327706 SGD327702:SGD327706 SPZ327702:SPZ327706 SZV327702:SZV327706 TJR327702:TJR327706 TTN327702:TTN327706 UDJ327702:UDJ327706 UNF327702:UNF327706 UXB327702:UXB327706 VGX327702:VGX327706 VQT327702:VQT327706 WAP327702:WAP327706 WKL327702:WKL327706 WUH327702:WUH327706 O393240:O393244 HV393238:HV393242 RR393238:RR393242 ABN393238:ABN393242 ALJ393238:ALJ393242 AVF393238:AVF393242 BFB393238:BFB393242 BOX393238:BOX393242 BYT393238:BYT393242 CIP393238:CIP393242 CSL393238:CSL393242 DCH393238:DCH393242 DMD393238:DMD393242 DVZ393238:DVZ393242 EFV393238:EFV393242 EPR393238:EPR393242 EZN393238:EZN393242 FJJ393238:FJJ393242 FTF393238:FTF393242 GDB393238:GDB393242 GMX393238:GMX393242 GWT393238:GWT393242 HGP393238:HGP393242 HQL393238:HQL393242 IAH393238:IAH393242 IKD393238:IKD393242 ITZ393238:ITZ393242 JDV393238:JDV393242 JNR393238:JNR393242 JXN393238:JXN393242 KHJ393238:KHJ393242 KRF393238:KRF393242 LBB393238:LBB393242 LKX393238:LKX393242 LUT393238:LUT393242 MEP393238:MEP393242 MOL393238:MOL393242 MYH393238:MYH393242 NID393238:NID393242 NRZ393238:NRZ393242 OBV393238:OBV393242 OLR393238:OLR393242 OVN393238:OVN393242 PFJ393238:PFJ393242 PPF393238:PPF393242 PZB393238:PZB393242 QIX393238:QIX393242 QST393238:QST393242 RCP393238:RCP393242 RML393238:RML393242 RWH393238:RWH393242 SGD393238:SGD393242 SPZ393238:SPZ393242 SZV393238:SZV393242 TJR393238:TJR393242 TTN393238:TTN393242 UDJ393238:UDJ393242 UNF393238:UNF393242 UXB393238:UXB393242 VGX393238:VGX393242 VQT393238:VQT393242 WAP393238:WAP393242 WKL393238:WKL393242 WUH393238:WUH393242 O458776:O458780 HV458774:HV458778 RR458774:RR458778 ABN458774:ABN458778 ALJ458774:ALJ458778 AVF458774:AVF458778 BFB458774:BFB458778 BOX458774:BOX458778 BYT458774:BYT458778 CIP458774:CIP458778 CSL458774:CSL458778 DCH458774:DCH458778 DMD458774:DMD458778 DVZ458774:DVZ458778 EFV458774:EFV458778 EPR458774:EPR458778 EZN458774:EZN458778 FJJ458774:FJJ458778 FTF458774:FTF458778 GDB458774:GDB458778 GMX458774:GMX458778 GWT458774:GWT458778 HGP458774:HGP458778 HQL458774:HQL458778 IAH458774:IAH458778 IKD458774:IKD458778 ITZ458774:ITZ458778 JDV458774:JDV458778 JNR458774:JNR458778 JXN458774:JXN458778 KHJ458774:KHJ458778 KRF458774:KRF458778 LBB458774:LBB458778 LKX458774:LKX458778 LUT458774:LUT458778 MEP458774:MEP458778 MOL458774:MOL458778 MYH458774:MYH458778 NID458774:NID458778 NRZ458774:NRZ458778 OBV458774:OBV458778 OLR458774:OLR458778 OVN458774:OVN458778 PFJ458774:PFJ458778 PPF458774:PPF458778 PZB458774:PZB458778 QIX458774:QIX458778 QST458774:QST458778 RCP458774:RCP458778 RML458774:RML458778 RWH458774:RWH458778 SGD458774:SGD458778 SPZ458774:SPZ458778 SZV458774:SZV458778 TJR458774:TJR458778 TTN458774:TTN458778 UDJ458774:UDJ458778 UNF458774:UNF458778 UXB458774:UXB458778 VGX458774:VGX458778 VQT458774:VQT458778 WAP458774:WAP458778 WKL458774:WKL458778 WUH458774:WUH458778 O524312:O524316 HV524310:HV524314 RR524310:RR524314 ABN524310:ABN524314 ALJ524310:ALJ524314 AVF524310:AVF524314 BFB524310:BFB524314 BOX524310:BOX524314 BYT524310:BYT524314 CIP524310:CIP524314 CSL524310:CSL524314 DCH524310:DCH524314 DMD524310:DMD524314 DVZ524310:DVZ524314 EFV524310:EFV524314 EPR524310:EPR524314 EZN524310:EZN524314 FJJ524310:FJJ524314 FTF524310:FTF524314 GDB524310:GDB524314 GMX524310:GMX524314 GWT524310:GWT524314 HGP524310:HGP524314 HQL524310:HQL524314 IAH524310:IAH524314 IKD524310:IKD524314 ITZ524310:ITZ524314 JDV524310:JDV524314 JNR524310:JNR524314 JXN524310:JXN524314 KHJ524310:KHJ524314 KRF524310:KRF524314 LBB524310:LBB524314 LKX524310:LKX524314 LUT524310:LUT524314 MEP524310:MEP524314 MOL524310:MOL524314 MYH524310:MYH524314 NID524310:NID524314 NRZ524310:NRZ524314 OBV524310:OBV524314 OLR524310:OLR524314 OVN524310:OVN524314 PFJ524310:PFJ524314 PPF524310:PPF524314 PZB524310:PZB524314 QIX524310:QIX524314 QST524310:QST524314 RCP524310:RCP524314 RML524310:RML524314 RWH524310:RWH524314 SGD524310:SGD524314 SPZ524310:SPZ524314 SZV524310:SZV524314 TJR524310:TJR524314 TTN524310:TTN524314 UDJ524310:UDJ524314 UNF524310:UNF524314 UXB524310:UXB524314 VGX524310:VGX524314 VQT524310:VQT524314 WAP524310:WAP524314 WKL524310:WKL524314 WUH524310:WUH524314 O589848:O589852 HV589846:HV589850 RR589846:RR589850 ABN589846:ABN589850 ALJ589846:ALJ589850 AVF589846:AVF589850 BFB589846:BFB589850 BOX589846:BOX589850 BYT589846:BYT589850 CIP589846:CIP589850 CSL589846:CSL589850 DCH589846:DCH589850 DMD589846:DMD589850 DVZ589846:DVZ589850 EFV589846:EFV589850 EPR589846:EPR589850 EZN589846:EZN589850 FJJ589846:FJJ589850 FTF589846:FTF589850 GDB589846:GDB589850 GMX589846:GMX589850 GWT589846:GWT589850 HGP589846:HGP589850 HQL589846:HQL589850 IAH589846:IAH589850 IKD589846:IKD589850 ITZ589846:ITZ589850 JDV589846:JDV589850 JNR589846:JNR589850 JXN589846:JXN589850 KHJ589846:KHJ589850 KRF589846:KRF589850 LBB589846:LBB589850 LKX589846:LKX589850 LUT589846:LUT589850 MEP589846:MEP589850 MOL589846:MOL589850 MYH589846:MYH589850 NID589846:NID589850 NRZ589846:NRZ589850 OBV589846:OBV589850 OLR589846:OLR589850 OVN589846:OVN589850 PFJ589846:PFJ589850 PPF589846:PPF589850 PZB589846:PZB589850 QIX589846:QIX589850 QST589846:QST589850 RCP589846:RCP589850 RML589846:RML589850 RWH589846:RWH589850 SGD589846:SGD589850 SPZ589846:SPZ589850 SZV589846:SZV589850 TJR589846:TJR589850 TTN589846:TTN589850 UDJ589846:UDJ589850 UNF589846:UNF589850 UXB589846:UXB589850 VGX589846:VGX589850 VQT589846:VQT589850 WAP589846:WAP589850 WKL589846:WKL589850 WUH589846:WUH589850 O655384:O655388 HV655382:HV655386 RR655382:RR655386 ABN655382:ABN655386 ALJ655382:ALJ655386 AVF655382:AVF655386 BFB655382:BFB655386 BOX655382:BOX655386 BYT655382:BYT655386 CIP655382:CIP655386 CSL655382:CSL655386 DCH655382:DCH655386 DMD655382:DMD655386 DVZ655382:DVZ655386 EFV655382:EFV655386 EPR655382:EPR655386 EZN655382:EZN655386 FJJ655382:FJJ655386 FTF655382:FTF655386 GDB655382:GDB655386 GMX655382:GMX655386 GWT655382:GWT655386 HGP655382:HGP655386 HQL655382:HQL655386 IAH655382:IAH655386 IKD655382:IKD655386 ITZ655382:ITZ655386 JDV655382:JDV655386 JNR655382:JNR655386 JXN655382:JXN655386 KHJ655382:KHJ655386 KRF655382:KRF655386 LBB655382:LBB655386 LKX655382:LKX655386 LUT655382:LUT655386 MEP655382:MEP655386 MOL655382:MOL655386 MYH655382:MYH655386 NID655382:NID655386 NRZ655382:NRZ655386 OBV655382:OBV655386 OLR655382:OLR655386 OVN655382:OVN655386 PFJ655382:PFJ655386 PPF655382:PPF655386 PZB655382:PZB655386 QIX655382:QIX655386 QST655382:QST655386 RCP655382:RCP655386 RML655382:RML655386 RWH655382:RWH655386 SGD655382:SGD655386 SPZ655382:SPZ655386 SZV655382:SZV655386 TJR655382:TJR655386 TTN655382:TTN655386 UDJ655382:UDJ655386 UNF655382:UNF655386 UXB655382:UXB655386 VGX655382:VGX655386 VQT655382:VQT655386 WAP655382:WAP655386 WKL655382:WKL655386 WUH655382:WUH655386 O720920:O720924 HV720918:HV720922 RR720918:RR720922 ABN720918:ABN720922 ALJ720918:ALJ720922 AVF720918:AVF720922 BFB720918:BFB720922 BOX720918:BOX720922 BYT720918:BYT720922 CIP720918:CIP720922 CSL720918:CSL720922 DCH720918:DCH720922 DMD720918:DMD720922 DVZ720918:DVZ720922 EFV720918:EFV720922 EPR720918:EPR720922 EZN720918:EZN720922 FJJ720918:FJJ720922 FTF720918:FTF720922 GDB720918:GDB720922 GMX720918:GMX720922 GWT720918:GWT720922 HGP720918:HGP720922 HQL720918:HQL720922 IAH720918:IAH720922 IKD720918:IKD720922 ITZ720918:ITZ720922 JDV720918:JDV720922 JNR720918:JNR720922 JXN720918:JXN720922 KHJ720918:KHJ720922 KRF720918:KRF720922 LBB720918:LBB720922 LKX720918:LKX720922 LUT720918:LUT720922 MEP720918:MEP720922 MOL720918:MOL720922 MYH720918:MYH720922 NID720918:NID720922 NRZ720918:NRZ720922 OBV720918:OBV720922 OLR720918:OLR720922 OVN720918:OVN720922 PFJ720918:PFJ720922 PPF720918:PPF720922 PZB720918:PZB720922 QIX720918:QIX720922 QST720918:QST720922 RCP720918:RCP720922 RML720918:RML720922 RWH720918:RWH720922 SGD720918:SGD720922 SPZ720918:SPZ720922 SZV720918:SZV720922 TJR720918:TJR720922 TTN720918:TTN720922 UDJ720918:UDJ720922 UNF720918:UNF720922 UXB720918:UXB720922 VGX720918:VGX720922 VQT720918:VQT720922 WAP720918:WAP720922 WKL720918:WKL720922 WUH720918:WUH720922 O786456:O786460 HV786454:HV786458 RR786454:RR786458 ABN786454:ABN786458 ALJ786454:ALJ786458 AVF786454:AVF786458 BFB786454:BFB786458 BOX786454:BOX786458 BYT786454:BYT786458 CIP786454:CIP786458 CSL786454:CSL786458 DCH786454:DCH786458 DMD786454:DMD786458 DVZ786454:DVZ786458 EFV786454:EFV786458 EPR786454:EPR786458 EZN786454:EZN786458 FJJ786454:FJJ786458 FTF786454:FTF786458 GDB786454:GDB786458 GMX786454:GMX786458 GWT786454:GWT786458 HGP786454:HGP786458 HQL786454:HQL786458 IAH786454:IAH786458 IKD786454:IKD786458 ITZ786454:ITZ786458 JDV786454:JDV786458 JNR786454:JNR786458 JXN786454:JXN786458 KHJ786454:KHJ786458 KRF786454:KRF786458 LBB786454:LBB786458 LKX786454:LKX786458 LUT786454:LUT786458 MEP786454:MEP786458 MOL786454:MOL786458 MYH786454:MYH786458 NID786454:NID786458 NRZ786454:NRZ786458 OBV786454:OBV786458 OLR786454:OLR786458 OVN786454:OVN786458 PFJ786454:PFJ786458 PPF786454:PPF786458 PZB786454:PZB786458 QIX786454:QIX786458 QST786454:QST786458 RCP786454:RCP786458 RML786454:RML786458 RWH786454:RWH786458 SGD786454:SGD786458 SPZ786454:SPZ786458 SZV786454:SZV786458 TJR786454:TJR786458 TTN786454:TTN786458 UDJ786454:UDJ786458 UNF786454:UNF786458 UXB786454:UXB786458 VGX786454:VGX786458 VQT786454:VQT786458 WAP786454:WAP786458 WKL786454:WKL786458 WUH786454:WUH786458 O851992:O851996 HV851990:HV851994 RR851990:RR851994 ABN851990:ABN851994 ALJ851990:ALJ851994 AVF851990:AVF851994 BFB851990:BFB851994 BOX851990:BOX851994 BYT851990:BYT851994 CIP851990:CIP851994 CSL851990:CSL851994 DCH851990:DCH851994 DMD851990:DMD851994 DVZ851990:DVZ851994 EFV851990:EFV851994 EPR851990:EPR851994 EZN851990:EZN851994 FJJ851990:FJJ851994 FTF851990:FTF851994 GDB851990:GDB851994 GMX851990:GMX851994 GWT851990:GWT851994 HGP851990:HGP851994 HQL851990:HQL851994 IAH851990:IAH851994 IKD851990:IKD851994 ITZ851990:ITZ851994 JDV851990:JDV851994 JNR851990:JNR851994 JXN851990:JXN851994 KHJ851990:KHJ851994 KRF851990:KRF851994 LBB851990:LBB851994 LKX851990:LKX851994 LUT851990:LUT851994 MEP851990:MEP851994 MOL851990:MOL851994 MYH851990:MYH851994 NID851990:NID851994 NRZ851990:NRZ851994 OBV851990:OBV851994 OLR851990:OLR851994 OVN851990:OVN851994 PFJ851990:PFJ851994 PPF851990:PPF851994 PZB851990:PZB851994 QIX851990:QIX851994 QST851990:QST851994 RCP851990:RCP851994 RML851990:RML851994 RWH851990:RWH851994 SGD851990:SGD851994 SPZ851990:SPZ851994 SZV851990:SZV851994 TJR851990:TJR851994 TTN851990:TTN851994 UDJ851990:UDJ851994 UNF851990:UNF851994 UXB851990:UXB851994 VGX851990:VGX851994 VQT851990:VQT851994 WAP851990:WAP851994 WKL851990:WKL851994 WUH851990:WUH851994 O917528:O917532 HV917526:HV917530 RR917526:RR917530 ABN917526:ABN917530 ALJ917526:ALJ917530 AVF917526:AVF917530 BFB917526:BFB917530 BOX917526:BOX917530 BYT917526:BYT917530 CIP917526:CIP917530 CSL917526:CSL917530 DCH917526:DCH917530 DMD917526:DMD917530 DVZ917526:DVZ917530 EFV917526:EFV917530 EPR917526:EPR917530 EZN917526:EZN917530 FJJ917526:FJJ917530 FTF917526:FTF917530 GDB917526:GDB917530 GMX917526:GMX917530 GWT917526:GWT917530 HGP917526:HGP917530 HQL917526:HQL917530 IAH917526:IAH917530 IKD917526:IKD917530 ITZ917526:ITZ917530 JDV917526:JDV917530 JNR917526:JNR917530 JXN917526:JXN917530 KHJ917526:KHJ917530 KRF917526:KRF917530 LBB917526:LBB917530 LKX917526:LKX917530 LUT917526:LUT917530 MEP917526:MEP917530 MOL917526:MOL917530 MYH917526:MYH917530 NID917526:NID917530 NRZ917526:NRZ917530 OBV917526:OBV917530 OLR917526:OLR917530 OVN917526:OVN917530 PFJ917526:PFJ917530 PPF917526:PPF917530 PZB917526:PZB917530 QIX917526:QIX917530 QST917526:QST917530 RCP917526:RCP917530 RML917526:RML917530 RWH917526:RWH917530 SGD917526:SGD917530 SPZ917526:SPZ917530 SZV917526:SZV917530 TJR917526:TJR917530 TTN917526:TTN917530 UDJ917526:UDJ917530 UNF917526:UNF917530 UXB917526:UXB917530 VGX917526:VGX917530 VQT917526:VQT917530 WAP917526:WAP917530 WKL917526:WKL917530 WUH917526:WUH917530 O983064:O983068 HV983062:HV983066 RR983062:RR983066 ABN983062:ABN983066 ALJ983062:ALJ983066 AVF983062:AVF983066 BFB983062:BFB983066 BOX983062:BOX983066 BYT983062:BYT983066 CIP983062:CIP983066 CSL983062:CSL983066 DCH983062:DCH983066 DMD983062:DMD983066 DVZ983062:DVZ983066 EFV983062:EFV983066 EPR983062:EPR983066 EZN983062:EZN983066 FJJ983062:FJJ983066 FTF983062:FTF983066 GDB983062:GDB983066 GMX983062:GMX983066 GWT983062:GWT983066 HGP983062:HGP983066 HQL983062:HQL983066 IAH983062:IAH983066 IKD983062:IKD983066 ITZ983062:ITZ983066 JDV983062:JDV983066 JNR983062:JNR983066 JXN983062:JXN983066 KHJ983062:KHJ983066 KRF983062:KRF983066 LBB983062:LBB983066 LKX983062:LKX983066 LUT983062:LUT983066 MEP983062:MEP983066 MOL983062:MOL983066 MYH983062:MYH983066 NID983062:NID983066 NRZ983062:NRZ983066 OBV983062:OBV983066 OLR983062:OLR983066 OVN983062:OVN983066 PFJ983062:PFJ983066 PPF983062:PPF983066 PZB983062:PZB983066 QIX983062:QIX983066 QST983062:QST983066 RCP983062:RCP983066 RML983062:RML983066 RWH983062:RWH983066 SGD983062:SGD983066 SPZ983062:SPZ983066 SZV983062:SZV983066 TJR983062:TJR983066 TTN983062:TTN983066 UDJ983062:UDJ983066 UNF983062:UNF983066 UXB983062:UXB983066 VGX983062:VGX983066 VQT983062:VQT983066 WAP983062:WAP983066 WKL983062:WKL983066 WUH983062:WUH983066 P65563:AA65564 HW65561:IK65562 RS65561:SG65562 ABO65561:ACC65562 ALK65561:ALY65562 AVG65561:AVU65562 BFC65561:BFQ65562 BOY65561:BPM65562 BYU65561:BZI65562 CIQ65561:CJE65562 CSM65561:CTA65562 DCI65561:DCW65562 DME65561:DMS65562 DWA65561:DWO65562 EFW65561:EGK65562 EPS65561:EQG65562 EZO65561:FAC65562 FJK65561:FJY65562 FTG65561:FTU65562 GDC65561:GDQ65562 GMY65561:GNM65562 GWU65561:GXI65562 HGQ65561:HHE65562 HQM65561:HRA65562 IAI65561:IAW65562 IKE65561:IKS65562 IUA65561:IUO65562 JDW65561:JEK65562 JNS65561:JOG65562 JXO65561:JYC65562 KHK65561:KHY65562 KRG65561:KRU65562 LBC65561:LBQ65562 LKY65561:LLM65562 LUU65561:LVI65562 MEQ65561:MFE65562 MOM65561:MPA65562 MYI65561:MYW65562 NIE65561:NIS65562 NSA65561:NSO65562 OBW65561:OCK65562 OLS65561:OMG65562 OVO65561:OWC65562 PFK65561:PFY65562 PPG65561:PPU65562 PZC65561:PZQ65562 QIY65561:QJM65562 QSU65561:QTI65562 RCQ65561:RDE65562 RMM65561:RNA65562 RWI65561:RWW65562 SGE65561:SGS65562 SQA65561:SQO65562 SZW65561:TAK65562 TJS65561:TKG65562 TTO65561:TUC65562 UDK65561:UDY65562 UNG65561:UNU65562 UXC65561:UXQ65562 VGY65561:VHM65562 VQU65561:VRI65562 WAQ65561:WBE65562 WKM65561:WLA65562 WUI65561:WUW65562 P131099:AA131100 HW131097:IK131098 RS131097:SG131098 ABO131097:ACC131098 ALK131097:ALY131098 AVG131097:AVU131098 BFC131097:BFQ131098 BOY131097:BPM131098 BYU131097:BZI131098 CIQ131097:CJE131098 CSM131097:CTA131098 DCI131097:DCW131098 DME131097:DMS131098 DWA131097:DWO131098 EFW131097:EGK131098 EPS131097:EQG131098 EZO131097:FAC131098 FJK131097:FJY131098 FTG131097:FTU131098 GDC131097:GDQ131098 GMY131097:GNM131098 GWU131097:GXI131098 HGQ131097:HHE131098 HQM131097:HRA131098 IAI131097:IAW131098 IKE131097:IKS131098 IUA131097:IUO131098 JDW131097:JEK131098 JNS131097:JOG131098 JXO131097:JYC131098 KHK131097:KHY131098 KRG131097:KRU131098 LBC131097:LBQ131098 LKY131097:LLM131098 LUU131097:LVI131098 MEQ131097:MFE131098 MOM131097:MPA131098 MYI131097:MYW131098 NIE131097:NIS131098 NSA131097:NSO131098 OBW131097:OCK131098 OLS131097:OMG131098 OVO131097:OWC131098 PFK131097:PFY131098 PPG131097:PPU131098 PZC131097:PZQ131098 QIY131097:QJM131098 QSU131097:QTI131098 RCQ131097:RDE131098 RMM131097:RNA131098 RWI131097:RWW131098 SGE131097:SGS131098 SQA131097:SQO131098 SZW131097:TAK131098 TJS131097:TKG131098 TTO131097:TUC131098 UDK131097:UDY131098 UNG131097:UNU131098 UXC131097:UXQ131098 VGY131097:VHM131098 VQU131097:VRI131098 WAQ131097:WBE131098 WKM131097:WLA131098 WUI131097:WUW131098 P196635:AA196636 HW196633:IK196634 RS196633:SG196634 ABO196633:ACC196634 ALK196633:ALY196634 AVG196633:AVU196634 BFC196633:BFQ196634 BOY196633:BPM196634 BYU196633:BZI196634 CIQ196633:CJE196634 CSM196633:CTA196634 DCI196633:DCW196634 DME196633:DMS196634 DWA196633:DWO196634 EFW196633:EGK196634 EPS196633:EQG196634 EZO196633:FAC196634 FJK196633:FJY196634 FTG196633:FTU196634 GDC196633:GDQ196634 GMY196633:GNM196634 GWU196633:GXI196634 HGQ196633:HHE196634 HQM196633:HRA196634 IAI196633:IAW196634 IKE196633:IKS196634 IUA196633:IUO196634 JDW196633:JEK196634 JNS196633:JOG196634 JXO196633:JYC196634 KHK196633:KHY196634 KRG196633:KRU196634 LBC196633:LBQ196634 LKY196633:LLM196634 LUU196633:LVI196634 MEQ196633:MFE196634 MOM196633:MPA196634 MYI196633:MYW196634 NIE196633:NIS196634 NSA196633:NSO196634 OBW196633:OCK196634 OLS196633:OMG196634 OVO196633:OWC196634 PFK196633:PFY196634 PPG196633:PPU196634 PZC196633:PZQ196634 QIY196633:QJM196634 QSU196633:QTI196634 RCQ196633:RDE196634 RMM196633:RNA196634 RWI196633:RWW196634 SGE196633:SGS196634 SQA196633:SQO196634 SZW196633:TAK196634 TJS196633:TKG196634 TTO196633:TUC196634 UDK196633:UDY196634 UNG196633:UNU196634 UXC196633:UXQ196634 VGY196633:VHM196634 VQU196633:VRI196634 WAQ196633:WBE196634 WKM196633:WLA196634 WUI196633:WUW196634 P262171:AA262172 HW262169:IK262170 RS262169:SG262170 ABO262169:ACC262170 ALK262169:ALY262170 AVG262169:AVU262170 BFC262169:BFQ262170 BOY262169:BPM262170 BYU262169:BZI262170 CIQ262169:CJE262170 CSM262169:CTA262170 DCI262169:DCW262170 DME262169:DMS262170 DWA262169:DWO262170 EFW262169:EGK262170 EPS262169:EQG262170 EZO262169:FAC262170 FJK262169:FJY262170 FTG262169:FTU262170 GDC262169:GDQ262170 GMY262169:GNM262170 GWU262169:GXI262170 HGQ262169:HHE262170 HQM262169:HRA262170 IAI262169:IAW262170 IKE262169:IKS262170 IUA262169:IUO262170 JDW262169:JEK262170 JNS262169:JOG262170 JXO262169:JYC262170 KHK262169:KHY262170 KRG262169:KRU262170 LBC262169:LBQ262170 LKY262169:LLM262170 LUU262169:LVI262170 MEQ262169:MFE262170 MOM262169:MPA262170 MYI262169:MYW262170 NIE262169:NIS262170 NSA262169:NSO262170 OBW262169:OCK262170 OLS262169:OMG262170 OVO262169:OWC262170 PFK262169:PFY262170 PPG262169:PPU262170 PZC262169:PZQ262170 QIY262169:QJM262170 QSU262169:QTI262170 RCQ262169:RDE262170 RMM262169:RNA262170 RWI262169:RWW262170 SGE262169:SGS262170 SQA262169:SQO262170 SZW262169:TAK262170 TJS262169:TKG262170 TTO262169:TUC262170 UDK262169:UDY262170 UNG262169:UNU262170 UXC262169:UXQ262170 VGY262169:VHM262170 VQU262169:VRI262170 WAQ262169:WBE262170 WKM262169:WLA262170 WUI262169:WUW262170 P327707:AA327708 HW327705:IK327706 RS327705:SG327706 ABO327705:ACC327706 ALK327705:ALY327706 AVG327705:AVU327706 BFC327705:BFQ327706 BOY327705:BPM327706 BYU327705:BZI327706 CIQ327705:CJE327706 CSM327705:CTA327706 DCI327705:DCW327706 DME327705:DMS327706 DWA327705:DWO327706 EFW327705:EGK327706 EPS327705:EQG327706 EZO327705:FAC327706 FJK327705:FJY327706 FTG327705:FTU327706 GDC327705:GDQ327706 GMY327705:GNM327706 GWU327705:GXI327706 HGQ327705:HHE327706 HQM327705:HRA327706 IAI327705:IAW327706 IKE327705:IKS327706 IUA327705:IUO327706 JDW327705:JEK327706 JNS327705:JOG327706 JXO327705:JYC327706 KHK327705:KHY327706 KRG327705:KRU327706 LBC327705:LBQ327706 LKY327705:LLM327706 LUU327705:LVI327706 MEQ327705:MFE327706 MOM327705:MPA327706 MYI327705:MYW327706 NIE327705:NIS327706 NSA327705:NSO327706 OBW327705:OCK327706 OLS327705:OMG327706 OVO327705:OWC327706 PFK327705:PFY327706 PPG327705:PPU327706 PZC327705:PZQ327706 QIY327705:QJM327706 QSU327705:QTI327706 RCQ327705:RDE327706 RMM327705:RNA327706 RWI327705:RWW327706 SGE327705:SGS327706 SQA327705:SQO327706 SZW327705:TAK327706 TJS327705:TKG327706 TTO327705:TUC327706 UDK327705:UDY327706 UNG327705:UNU327706 UXC327705:UXQ327706 VGY327705:VHM327706 VQU327705:VRI327706 WAQ327705:WBE327706 WKM327705:WLA327706 WUI327705:WUW327706 P393243:AA393244 HW393241:IK393242 RS393241:SG393242 ABO393241:ACC393242 ALK393241:ALY393242 AVG393241:AVU393242 BFC393241:BFQ393242 BOY393241:BPM393242 BYU393241:BZI393242 CIQ393241:CJE393242 CSM393241:CTA393242 DCI393241:DCW393242 DME393241:DMS393242 DWA393241:DWO393242 EFW393241:EGK393242 EPS393241:EQG393242 EZO393241:FAC393242 FJK393241:FJY393242 FTG393241:FTU393242 GDC393241:GDQ393242 GMY393241:GNM393242 GWU393241:GXI393242 HGQ393241:HHE393242 HQM393241:HRA393242 IAI393241:IAW393242 IKE393241:IKS393242 IUA393241:IUO393242 JDW393241:JEK393242 JNS393241:JOG393242 JXO393241:JYC393242 KHK393241:KHY393242 KRG393241:KRU393242 LBC393241:LBQ393242 LKY393241:LLM393242 LUU393241:LVI393242 MEQ393241:MFE393242 MOM393241:MPA393242 MYI393241:MYW393242 NIE393241:NIS393242 NSA393241:NSO393242 OBW393241:OCK393242 OLS393241:OMG393242 OVO393241:OWC393242 PFK393241:PFY393242 PPG393241:PPU393242 PZC393241:PZQ393242 QIY393241:QJM393242 QSU393241:QTI393242 RCQ393241:RDE393242 RMM393241:RNA393242 RWI393241:RWW393242 SGE393241:SGS393242 SQA393241:SQO393242 SZW393241:TAK393242 TJS393241:TKG393242 TTO393241:TUC393242 UDK393241:UDY393242 UNG393241:UNU393242 UXC393241:UXQ393242 VGY393241:VHM393242 VQU393241:VRI393242 WAQ393241:WBE393242 WKM393241:WLA393242 WUI393241:WUW393242 P458779:AA458780 HW458777:IK458778 RS458777:SG458778 ABO458777:ACC458778 ALK458777:ALY458778 AVG458777:AVU458778 BFC458777:BFQ458778 BOY458777:BPM458778 BYU458777:BZI458778 CIQ458777:CJE458778 CSM458777:CTA458778 DCI458777:DCW458778 DME458777:DMS458778 DWA458777:DWO458778 EFW458777:EGK458778 EPS458777:EQG458778 EZO458777:FAC458778 FJK458777:FJY458778 FTG458777:FTU458778 GDC458777:GDQ458778 GMY458777:GNM458778 GWU458777:GXI458778 HGQ458777:HHE458778 HQM458777:HRA458778 IAI458777:IAW458778 IKE458777:IKS458778 IUA458777:IUO458778 JDW458777:JEK458778 JNS458777:JOG458778 JXO458777:JYC458778 KHK458777:KHY458778 KRG458777:KRU458778 LBC458777:LBQ458778 LKY458777:LLM458778 LUU458777:LVI458778 MEQ458777:MFE458778 MOM458777:MPA458778 MYI458777:MYW458778 NIE458777:NIS458778 NSA458777:NSO458778 OBW458777:OCK458778 OLS458777:OMG458778 OVO458777:OWC458778 PFK458777:PFY458778 PPG458777:PPU458778 PZC458777:PZQ458778 QIY458777:QJM458778 QSU458777:QTI458778 RCQ458777:RDE458778 RMM458777:RNA458778 RWI458777:RWW458778 SGE458777:SGS458778 SQA458777:SQO458778 SZW458777:TAK458778 TJS458777:TKG458778 TTO458777:TUC458778 UDK458777:UDY458778 UNG458777:UNU458778 UXC458777:UXQ458778 VGY458777:VHM458778 VQU458777:VRI458778 WAQ458777:WBE458778 WKM458777:WLA458778 WUI458777:WUW458778 P524315:AA524316 HW524313:IK524314 RS524313:SG524314 ABO524313:ACC524314 ALK524313:ALY524314 AVG524313:AVU524314 BFC524313:BFQ524314 BOY524313:BPM524314 BYU524313:BZI524314 CIQ524313:CJE524314 CSM524313:CTA524314 DCI524313:DCW524314 DME524313:DMS524314 DWA524313:DWO524314 EFW524313:EGK524314 EPS524313:EQG524314 EZO524313:FAC524314 FJK524313:FJY524314 FTG524313:FTU524314 GDC524313:GDQ524314 GMY524313:GNM524314 GWU524313:GXI524314 HGQ524313:HHE524314 HQM524313:HRA524314 IAI524313:IAW524314 IKE524313:IKS524314 IUA524313:IUO524314 JDW524313:JEK524314 JNS524313:JOG524314 JXO524313:JYC524314 KHK524313:KHY524314 KRG524313:KRU524314 LBC524313:LBQ524314 LKY524313:LLM524314 LUU524313:LVI524314 MEQ524313:MFE524314 MOM524313:MPA524314 MYI524313:MYW524314 NIE524313:NIS524314 NSA524313:NSO524314 OBW524313:OCK524314 OLS524313:OMG524314 OVO524313:OWC524314 PFK524313:PFY524314 PPG524313:PPU524314 PZC524313:PZQ524314 QIY524313:QJM524314 QSU524313:QTI524314 RCQ524313:RDE524314 RMM524313:RNA524314 RWI524313:RWW524314 SGE524313:SGS524314 SQA524313:SQO524314 SZW524313:TAK524314 TJS524313:TKG524314 TTO524313:TUC524314 UDK524313:UDY524314 UNG524313:UNU524314 UXC524313:UXQ524314 VGY524313:VHM524314 VQU524313:VRI524314 WAQ524313:WBE524314 WKM524313:WLA524314 WUI524313:WUW524314 P589851:AA589852 HW589849:IK589850 RS589849:SG589850 ABO589849:ACC589850 ALK589849:ALY589850 AVG589849:AVU589850 BFC589849:BFQ589850 BOY589849:BPM589850 BYU589849:BZI589850 CIQ589849:CJE589850 CSM589849:CTA589850 DCI589849:DCW589850 DME589849:DMS589850 DWA589849:DWO589850 EFW589849:EGK589850 EPS589849:EQG589850 EZO589849:FAC589850 FJK589849:FJY589850 FTG589849:FTU589850 GDC589849:GDQ589850 GMY589849:GNM589850 GWU589849:GXI589850 HGQ589849:HHE589850 HQM589849:HRA589850 IAI589849:IAW589850 IKE589849:IKS589850 IUA589849:IUO589850 JDW589849:JEK589850 JNS589849:JOG589850 JXO589849:JYC589850 KHK589849:KHY589850 KRG589849:KRU589850 LBC589849:LBQ589850 LKY589849:LLM589850 LUU589849:LVI589850 MEQ589849:MFE589850 MOM589849:MPA589850 MYI589849:MYW589850 NIE589849:NIS589850 NSA589849:NSO589850 OBW589849:OCK589850 OLS589849:OMG589850 OVO589849:OWC589850 PFK589849:PFY589850 PPG589849:PPU589850 PZC589849:PZQ589850 QIY589849:QJM589850 QSU589849:QTI589850 RCQ589849:RDE589850 RMM589849:RNA589850 RWI589849:RWW589850 SGE589849:SGS589850 SQA589849:SQO589850 SZW589849:TAK589850 TJS589849:TKG589850 TTO589849:TUC589850 UDK589849:UDY589850 UNG589849:UNU589850 UXC589849:UXQ589850 VGY589849:VHM589850 VQU589849:VRI589850 WAQ589849:WBE589850 WKM589849:WLA589850 WUI589849:WUW589850 P655387:AA655388 HW655385:IK655386 RS655385:SG655386 ABO655385:ACC655386 ALK655385:ALY655386 AVG655385:AVU655386 BFC655385:BFQ655386 BOY655385:BPM655386 BYU655385:BZI655386 CIQ655385:CJE655386 CSM655385:CTA655386 DCI655385:DCW655386 DME655385:DMS655386 DWA655385:DWO655386 EFW655385:EGK655386 EPS655385:EQG655386 EZO655385:FAC655386 FJK655385:FJY655386 FTG655385:FTU655386 GDC655385:GDQ655386 GMY655385:GNM655386 GWU655385:GXI655386 HGQ655385:HHE655386 HQM655385:HRA655386 IAI655385:IAW655386 IKE655385:IKS655386 IUA655385:IUO655386 JDW655385:JEK655386 JNS655385:JOG655386 JXO655385:JYC655386 KHK655385:KHY655386 KRG655385:KRU655386 LBC655385:LBQ655386 LKY655385:LLM655386 LUU655385:LVI655386 MEQ655385:MFE655386 MOM655385:MPA655386 MYI655385:MYW655386 NIE655385:NIS655386 NSA655385:NSO655386 OBW655385:OCK655386 OLS655385:OMG655386 OVO655385:OWC655386 PFK655385:PFY655386 PPG655385:PPU655386 PZC655385:PZQ655386 QIY655385:QJM655386 QSU655385:QTI655386 RCQ655385:RDE655386 RMM655385:RNA655386 RWI655385:RWW655386 SGE655385:SGS655386 SQA655385:SQO655386 SZW655385:TAK655386 TJS655385:TKG655386 TTO655385:TUC655386 UDK655385:UDY655386 UNG655385:UNU655386 UXC655385:UXQ655386 VGY655385:VHM655386 VQU655385:VRI655386 WAQ655385:WBE655386 WKM655385:WLA655386 WUI655385:WUW655386 P720923:AA720924 HW720921:IK720922 RS720921:SG720922 ABO720921:ACC720922 ALK720921:ALY720922 AVG720921:AVU720922 BFC720921:BFQ720922 BOY720921:BPM720922 BYU720921:BZI720922 CIQ720921:CJE720922 CSM720921:CTA720922 DCI720921:DCW720922 DME720921:DMS720922 DWA720921:DWO720922 EFW720921:EGK720922 EPS720921:EQG720922 EZO720921:FAC720922 FJK720921:FJY720922 FTG720921:FTU720922 GDC720921:GDQ720922 GMY720921:GNM720922 GWU720921:GXI720922 HGQ720921:HHE720922 HQM720921:HRA720922 IAI720921:IAW720922 IKE720921:IKS720922 IUA720921:IUO720922 JDW720921:JEK720922 JNS720921:JOG720922 JXO720921:JYC720922 KHK720921:KHY720922 KRG720921:KRU720922 LBC720921:LBQ720922 LKY720921:LLM720922 LUU720921:LVI720922 MEQ720921:MFE720922 MOM720921:MPA720922 MYI720921:MYW720922 NIE720921:NIS720922 NSA720921:NSO720922 OBW720921:OCK720922 OLS720921:OMG720922 OVO720921:OWC720922 PFK720921:PFY720922 PPG720921:PPU720922 PZC720921:PZQ720922 QIY720921:QJM720922 QSU720921:QTI720922 RCQ720921:RDE720922 RMM720921:RNA720922 RWI720921:RWW720922 SGE720921:SGS720922 SQA720921:SQO720922 SZW720921:TAK720922 TJS720921:TKG720922 TTO720921:TUC720922 UDK720921:UDY720922 UNG720921:UNU720922 UXC720921:UXQ720922 VGY720921:VHM720922 VQU720921:VRI720922 WAQ720921:WBE720922 WKM720921:WLA720922 WUI720921:WUW720922 P786459:AA786460 HW786457:IK786458 RS786457:SG786458 ABO786457:ACC786458 ALK786457:ALY786458 AVG786457:AVU786458 BFC786457:BFQ786458 BOY786457:BPM786458 BYU786457:BZI786458 CIQ786457:CJE786458 CSM786457:CTA786458 DCI786457:DCW786458 DME786457:DMS786458 DWA786457:DWO786458 EFW786457:EGK786458 EPS786457:EQG786458 EZO786457:FAC786458 FJK786457:FJY786458 FTG786457:FTU786458 GDC786457:GDQ786458 GMY786457:GNM786458 GWU786457:GXI786458 HGQ786457:HHE786458 HQM786457:HRA786458 IAI786457:IAW786458 IKE786457:IKS786458 IUA786457:IUO786458 JDW786457:JEK786458 JNS786457:JOG786458 JXO786457:JYC786458 KHK786457:KHY786458 KRG786457:KRU786458 LBC786457:LBQ786458 LKY786457:LLM786458 LUU786457:LVI786458 MEQ786457:MFE786458 MOM786457:MPA786458 MYI786457:MYW786458 NIE786457:NIS786458 NSA786457:NSO786458 OBW786457:OCK786458 OLS786457:OMG786458 OVO786457:OWC786458 PFK786457:PFY786458 PPG786457:PPU786458 PZC786457:PZQ786458 QIY786457:QJM786458 QSU786457:QTI786458 RCQ786457:RDE786458 RMM786457:RNA786458 RWI786457:RWW786458 SGE786457:SGS786458 SQA786457:SQO786458 SZW786457:TAK786458 TJS786457:TKG786458 TTO786457:TUC786458 UDK786457:UDY786458 UNG786457:UNU786458 UXC786457:UXQ786458 VGY786457:VHM786458 VQU786457:VRI786458 WAQ786457:WBE786458 WKM786457:WLA786458 WUI786457:WUW786458 P851995:AA851996 HW851993:IK851994 RS851993:SG851994 ABO851993:ACC851994 ALK851993:ALY851994 AVG851993:AVU851994 BFC851993:BFQ851994 BOY851993:BPM851994 BYU851993:BZI851994 CIQ851993:CJE851994 CSM851993:CTA851994 DCI851993:DCW851994 DME851993:DMS851994 DWA851993:DWO851994 EFW851993:EGK851994 EPS851993:EQG851994 EZO851993:FAC851994 FJK851993:FJY851994 FTG851993:FTU851994 GDC851993:GDQ851994 GMY851993:GNM851994 GWU851993:GXI851994 HGQ851993:HHE851994 HQM851993:HRA851994 IAI851993:IAW851994 IKE851993:IKS851994 IUA851993:IUO851994 JDW851993:JEK851994 JNS851993:JOG851994 JXO851993:JYC851994 KHK851993:KHY851994 KRG851993:KRU851994 LBC851993:LBQ851994 LKY851993:LLM851994 LUU851993:LVI851994 MEQ851993:MFE851994 MOM851993:MPA851994 MYI851993:MYW851994 NIE851993:NIS851994 NSA851993:NSO851994 OBW851993:OCK851994 OLS851993:OMG851994 OVO851993:OWC851994 PFK851993:PFY851994 PPG851993:PPU851994 PZC851993:PZQ851994 QIY851993:QJM851994 QSU851993:QTI851994 RCQ851993:RDE851994 RMM851993:RNA851994 RWI851993:RWW851994 SGE851993:SGS851994 SQA851993:SQO851994 SZW851993:TAK851994 TJS851993:TKG851994 TTO851993:TUC851994 UDK851993:UDY851994 UNG851993:UNU851994 UXC851993:UXQ851994 VGY851993:VHM851994 VQU851993:VRI851994 WAQ851993:WBE851994 WKM851993:WLA851994 WUI851993:WUW851994 P917531:AA917532 HW917529:IK917530 RS917529:SG917530 ABO917529:ACC917530 ALK917529:ALY917530 AVG917529:AVU917530 BFC917529:BFQ917530 BOY917529:BPM917530 BYU917529:BZI917530 CIQ917529:CJE917530 CSM917529:CTA917530 DCI917529:DCW917530 DME917529:DMS917530 DWA917529:DWO917530 EFW917529:EGK917530 EPS917529:EQG917530 EZO917529:FAC917530 FJK917529:FJY917530 FTG917529:FTU917530 GDC917529:GDQ917530 GMY917529:GNM917530 GWU917529:GXI917530 HGQ917529:HHE917530 HQM917529:HRA917530 IAI917529:IAW917530 IKE917529:IKS917530 IUA917529:IUO917530 JDW917529:JEK917530 JNS917529:JOG917530 JXO917529:JYC917530 KHK917529:KHY917530 KRG917529:KRU917530 LBC917529:LBQ917530 LKY917529:LLM917530 LUU917529:LVI917530 MEQ917529:MFE917530 MOM917529:MPA917530 MYI917529:MYW917530 NIE917529:NIS917530 NSA917529:NSO917530 OBW917529:OCK917530 OLS917529:OMG917530 OVO917529:OWC917530 PFK917529:PFY917530 PPG917529:PPU917530 PZC917529:PZQ917530 QIY917529:QJM917530 QSU917529:QTI917530 RCQ917529:RDE917530 RMM917529:RNA917530 RWI917529:RWW917530 SGE917529:SGS917530 SQA917529:SQO917530 SZW917529:TAK917530 TJS917529:TKG917530 TTO917529:TUC917530 UDK917529:UDY917530 UNG917529:UNU917530 UXC917529:UXQ917530 VGY917529:VHM917530 VQU917529:VRI917530 WAQ917529:WBE917530 WKM917529:WLA917530 WUI917529:WUW917530 P983067:AA983068 HW983065:IK983066 RS983065:SG983066 ABO983065:ACC983066 ALK983065:ALY983066 AVG983065:AVU983066 BFC983065:BFQ983066 BOY983065:BPM983066 BYU983065:BZI983066 CIQ983065:CJE983066 CSM983065:CTA983066 DCI983065:DCW983066 DME983065:DMS983066 DWA983065:DWO983066 EFW983065:EGK983066 EPS983065:EQG983066 EZO983065:FAC983066 FJK983065:FJY983066 FTG983065:FTU983066 GDC983065:GDQ983066 GMY983065:GNM983066 GWU983065:GXI983066 HGQ983065:HHE983066 HQM983065:HRA983066 IAI983065:IAW983066 IKE983065:IKS983066 IUA983065:IUO983066 JDW983065:JEK983066 JNS983065:JOG983066 JXO983065:JYC983066 KHK983065:KHY983066 KRG983065:KRU983066 LBC983065:LBQ983066 LKY983065:LLM983066 LUU983065:LVI983066 MEQ983065:MFE983066 MOM983065:MPA983066 MYI983065:MYW983066 NIE983065:NIS983066 NSA983065:NSO983066 OBW983065:OCK983066 OLS983065:OMG983066 OVO983065:OWC983066 PFK983065:PFY983066 PPG983065:PPU983066 PZC983065:PZQ983066 QIY983065:QJM983066 QSU983065:QTI983066 RCQ983065:RDE983066 RMM983065:RNA983066 RWI983065:RWW983066 SGE983065:SGS983066 SQA983065:SQO983066 SZW983065:TAK983066 TJS983065:TKG983066 TTO983065:TUC983066 UDK983065:UDY983066 UNG983065:UNU983066 UXC983065:UXQ983066 VGY983065:VHM983066 VQU983065:VRI983066 WAQ983065:WBE983066 WKM983065:WLA983066 WUI983065:WUW983066 O65555:AA65558 HV65553:IK65556 RR65553:SG65556 ABN65553:ACC65556 ALJ65553:ALY65556 AVF65553:AVU65556 BFB65553:BFQ65556 BOX65553:BPM65556 BYT65553:BZI65556 CIP65553:CJE65556 CSL65553:CTA65556 DCH65553:DCW65556 DMD65553:DMS65556 DVZ65553:DWO65556 EFV65553:EGK65556 EPR65553:EQG65556 EZN65553:FAC65556 FJJ65553:FJY65556 FTF65553:FTU65556 GDB65553:GDQ65556 GMX65553:GNM65556 GWT65553:GXI65556 HGP65553:HHE65556 HQL65553:HRA65556 IAH65553:IAW65556 IKD65553:IKS65556 ITZ65553:IUO65556 JDV65553:JEK65556 JNR65553:JOG65556 JXN65553:JYC65556 KHJ65553:KHY65556 KRF65553:KRU65556 LBB65553:LBQ65556 LKX65553:LLM65556 LUT65553:LVI65556 MEP65553:MFE65556 MOL65553:MPA65556 MYH65553:MYW65556 NID65553:NIS65556 NRZ65553:NSO65556 OBV65553:OCK65556 OLR65553:OMG65556 OVN65553:OWC65556 PFJ65553:PFY65556 PPF65553:PPU65556 PZB65553:PZQ65556 QIX65553:QJM65556 QST65553:QTI65556 RCP65553:RDE65556 RML65553:RNA65556 RWH65553:RWW65556 SGD65553:SGS65556 SPZ65553:SQO65556 SZV65553:TAK65556 TJR65553:TKG65556 TTN65553:TUC65556 UDJ65553:UDY65556 UNF65553:UNU65556 UXB65553:UXQ65556 VGX65553:VHM65556 VQT65553:VRI65556 WAP65553:WBE65556 WKL65553:WLA65556 WUH65553:WUW65556 O131091:AA131094 HV131089:IK131092 RR131089:SG131092 ABN131089:ACC131092 ALJ131089:ALY131092 AVF131089:AVU131092 BFB131089:BFQ131092 BOX131089:BPM131092 BYT131089:BZI131092 CIP131089:CJE131092 CSL131089:CTA131092 DCH131089:DCW131092 DMD131089:DMS131092 DVZ131089:DWO131092 EFV131089:EGK131092 EPR131089:EQG131092 EZN131089:FAC131092 FJJ131089:FJY131092 FTF131089:FTU131092 GDB131089:GDQ131092 GMX131089:GNM131092 GWT131089:GXI131092 HGP131089:HHE131092 HQL131089:HRA131092 IAH131089:IAW131092 IKD131089:IKS131092 ITZ131089:IUO131092 JDV131089:JEK131092 JNR131089:JOG131092 JXN131089:JYC131092 KHJ131089:KHY131092 KRF131089:KRU131092 LBB131089:LBQ131092 LKX131089:LLM131092 LUT131089:LVI131092 MEP131089:MFE131092 MOL131089:MPA131092 MYH131089:MYW131092 NID131089:NIS131092 NRZ131089:NSO131092 OBV131089:OCK131092 OLR131089:OMG131092 OVN131089:OWC131092 PFJ131089:PFY131092 PPF131089:PPU131092 PZB131089:PZQ131092 QIX131089:QJM131092 QST131089:QTI131092 RCP131089:RDE131092 RML131089:RNA131092 RWH131089:RWW131092 SGD131089:SGS131092 SPZ131089:SQO131092 SZV131089:TAK131092 TJR131089:TKG131092 TTN131089:TUC131092 UDJ131089:UDY131092 UNF131089:UNU131092 UXB131089:UXQ131092 VGX131089:VHM131092 VQT131089:VRI131092 WAP131089:WBE131092 WKL131089:WLA131092 WUH131089:WUW131092 O196627:AA196630 HV196625:IK196628 RR196625:SG196628 ABN196625:ACC196628 ALJ196625:ALY196628 AVF196625:AVU196628 BFB196625:BFQ196628 BOX196625:BPM196628 BYT196625:BZI196628 CIP196625:CJE196628 CSL196625:CTA196628 DCH196625:DCW196628 DMD196625:DMS196628 DVZ196625:DWO196628 EFV196625:EGK196628 EPR196625:EQG196628 EZN196625:FAC196628 FJJ196625:FJY196628 FTF196625:FTU196628 GDB196625:GDQ196628 GMX196625:GNM196628 GWT196625:GXI196628 HGP196625:HHE196628 HQL196625:HRA196628 IAH196625:IAW196628 IKD196625:IKS196628 ITZ196625:IUO196628 JDV196625:JEK196628 JNR196625:JOG196628 JXN196625:JYC196628 KHJ196625:KHY196628 KRF196625:KRU196628 LBB196625:LBQ196628 LKX196625:LLM196628 LUT196625:LVI196628 MEP196625:MFE196628 MOL196625:MPA196628 MYH196625:MYW196628 NID196625:NIS196628 NRZ196625:NSO196628 OBV196625:OCK196628 OLR196625:OMG196628 OVN196625:OWC196628 PFJ196625:PFY196628 PPF196625:PPU196628 PZB196625:PZQ196628 QIX196625:QJM196628 QST196625:QTI196628 RCP196625:RDE196628 RML196625:RNA196628 RWH196625:RWW196628 SGD196625:SGS196628 SPZ196625:SQO196628 SZV196625:TAK196628 TJR196625:TKG196628 TTN196625:TUC196628 UDJ196625:UDY196628 UNF196625:UNU196628 UXB196625:UXQ196628 VGX196625:VHM196628 VQT196625:VRI196628 WAP196625:WBE196628 WKL196625:WLA196628 WUH196625:WUW196628 O262163:AA262166 HV262161:IK262164 RR262161:SG262164 ABN262161:ACC262164 ALJ262161:ALY262164 AVF262161:AVU262164 BFB262161:BFQ262164 BOX262161:BPM262164 BYT262161:BZI262164 CIP262161:CJE262164 CSL262161:CTA262164 DCH262161:DCW262164 DMD262161:DMS262164 DVZ262161:DWO262164 EFV262161:EGK262164 EPR262161:EQG262164 EZN262161:FAC262164 FJJ262161:FJY262164 FTF262161:FTU262164 GDB262161:GDQ262164 GMX262161:GNM262164 GWT262161:GXI262164 HGP262161:HHE262164 HQL262161:HRA262164 IAH262161:IAW262164 IKD262161:IKS262164 ITZ262161:IUO262164 JDV262161:JEK262164 JNR262161:JOG262164 JXN262161:JYC262164 KHJ262161:KHY262164 KRF262161:KRU262164 LBB262161:LBQ262164 LKX262161:LLM262164 LUT262161:LVI262164 MEP262161:MFE262164 MOL262161:MPA262164 MYH262161:MYW262164 NID262161:NIS262164 NRZ262161:NSO262164 OBV262161:OCK262164 OLR262161:OMG262164 OVN262161:OWC262164 PFJ262161:PFY262164 PPF262161:PPU262164 PZB262161:PZQ262164 QIX262161:QJM262164 QST262161:QTI262164 RCP262161:RDE262164 RML262161:RNA262164 RWH262161:RWW262164 SGD262161:SGS262164 SPZ262161:SQO262164 SZV262161:TAK262164 TJR262161:TKG262164 TTN262161:TUC262164 UDJ262161:UDY262164 UNF262161:UNU262164 UXB262161:UXQ262164 VGX262161:VHM262164 VQT262161:VRI262164 WAP262161:WBE262164 WKL262161:WLA262164 WUH262161:WUW262164 O327699:AA327702 HV327697:IK327700 RR327697:SG327700 ABN327697:ACC327700 ALJ327697:ALY327700 AVF327697:AVU327700 BFB327697:BFQ327700 BOX327697:BPM327700 BYT327697:BZI327700 CIP327697:CJE327700 CSL327697:CTA327700 DCH327697:DCW327700 DMD327697:DMS327700 DVZ327697:DWO327700 EFV327697:EGK327700 EPR327697:EQG327700 EZN327697:FAC327700 FJJ327697:FJY327700 FTF327697:FTU327700 GDB327697:GDQ327700 GMX327697:GNM327700 GWT327697:GXI327700 HGP327697:HHE327700 HQL327697:HRA327700 IAH327697:IAW327700 IKD327697:IKS327700 ITZ327697:IUO327700 JDV327697:JEK327700 JNR327697:JOG327700 JXN327697:JYC327700 KHJ327697:KHY327700 KRF327697:KRU327700 LBB327697:LBQ327700 LKX327697:LLM327700 LUT327697:LVI327700 MEP327697:MFE327700 MOL327697:MPA327700 MYH327697:MYW327700 NID327697:NIS327700 NRZ327697:NSO327700 OBV327697:OCK327700 OLR327697:OMG327700 OVN327697:OWC327700 PFJ327697:PFY327700 PPF327697:PPU327700 PZB327697:PZQ327700 QIX327697:QJM327700 QST327697:QTI327700 RCP327697:RDE327700 RML327697:RNA327700 RWH327697:RWW327700 SGD327697:SGS327700 SPZ327697:SQO327700 SZV327697:TAK327700 TJR327697:TKG327700 TTN327697:TUC327700 UDJ327697:UDY327700 UNF327697:UNU327700 UXB327697:UXQ327700 VGX327697:VHM327700 VQT327697:VRI327700 WAP327697:WBE327700 WKL327697:WLA327700 WUH327697:WUW327700 O393235:AA393238 HV393233:IK393236 RR393233:SG393236 ABN393233:ACC393236 ALJ393233:ALY393236 AVF393233:AVU393236 BFB393233:BFQ393236 BOX393233:BPM393236 BYT393233:BZI393236 CIP393233:CJE393236 CSL393233:CTA393236 DCH393233:DCW393236 DMD393233:DMS393236 DVZ393233:DWO393236 EFV393233:EGK393236 EPR393233:EQG393236 EZN393233:FAC393236 FJJ393233:FJY393236 FTF393233:FTU393236 GDB393233:GDQ393236 GMX393233:GNM393236 GWT393233:GXI393236 HGP393233:HHE393236 HQL393233:HRA393236 IAH393233:IAW393236 IKD393233:IKS393236 ITZ393233:IUO393236 JDV393233:JEK393236 JNR393233:JOG393236 JXN393233:JYC393236 KHJ393233:KHY393236 KRF393233:KRU393236 LBB393233:LBQ393236 LKX393233:LLM393236 LUT393233:LVI393236 MEP393233:MFE393236 MOL393233:MPA393236 MYH393233:MYW393236 NID393233:NIS393236 NRZ393233:NSO393236 OBV393233:OCK393236 OLR393233:OMG393236 OVN393233:OWC393236 PFJ393233:PFY393236 PPF393233:PPU393236 PZB393233:PZQ393236 QIX393233:QJM393236 QST393233:QTI393236 RCP393233:RDE393236 RML393233:RNA393236 RWH393233:RWW393236 SGD393233:SGS393236 SPZ393233:SQO393236 SZV393233:TAK393236 TJR393233:TKG393236 TTN393233:TUC393236 UDJ393233:UDY393236 UNF393233:UNU393236 UXB393233:UXQ393236 VGX393233:VHM393236 VQT393233:VRI393236 WAP393233:WBE393236 WKL393233:WLA393236 WUH393233:WUW393236 O458771:AA458774 HV458769:IK458772 RR458769:SG458772 ABN458769:ACC458772 ALJ458769:ALY458772 AVF458769:AVU458772 BFB458769:BFQ458772 BOX458769:BPM458772 BYT458769:BZI458772 CIP458769:CJE458772 CSL458769:CTA458772 DCH458769:DCW458772 DMD458769:DMS458772 DVZ458769:DWO458772 EFV458769:EGK458772 EPR458769:EQG458772 EZN458769:FAC458772 FJJ458769:FJY458772 FTF458769:FTU458772 GDB458769:GDQ458772 GMX458769:GNM458772 GWT458769:GXI458772 HGP458769:HHE458772 HQL458769:HRA458772 IAH458769:IAW458772 IKD458769:IKS458772 ITZ458769:IUO458772 JDV458769:JEK458772 JNR458769:JOG458772 JXN458769:JYC458772 KHJ458769:KHY458772 KRF458769:KRU458772 LBB458769:LBQ458772 LKX458769:LLM458772 LUT458769:LVI458772 MEP458769:MFE458772 MOL458769:MPA458772 MYH458769:MYW458772 NID458769:NIS458772 NRZ458769:NSO458772 OBV458769:OCK458772 OLR458769:OMG458772 OVN458769:OWC458772 PFJ458769:PFY458772 PPF458769:PPU458772 PZB458769:PZQ458772 QIX458769:QJM458772 QST458769:QTI458772 RCP458769:RDE458772 RML458769:RNA458772 RWH458769:RWW458772 SGD458769:SGS458772 SPZ458769:SQO458772 SZV458769:TAK458772 TJR458769:TKG458772 TTN458769:TUC458772 UDJ458769:UDY458772 UNF458769:UNU458772 UXB458769:UXQ458772 VGX458769:VHM458772 VQT458769:VRI458772 WAP458769:WBE458772 WKL458769:WLA458772 WUH458769:WUW458772 O524307:AA524310 HV524305:IK524308 RR524305:SG524308 ABN524305:ACC524308 ALJ524305:ALY524308 AVF524305:AVU524308 BFB524305:BFQ524308 BOX524305:BPM524308 BYT524305:BZI524308 CIP524305:CJE524308 CSL524305:CTA524308 DCH524305:DCW524308 DMD524305:DMS524308 DVZ524305:DWO524308 EFV524305:EGK524308 EPR524305:EQG524308 EZN524305:FAC524308 FJJ524305:FJY524308 FTF524305:FTU524308 GDB524305:GDQ524308 GMX524305:GNM524308 GWT524305:GXI524308 HGP524305:HHE524308 HQL524305:HRA524308 IAH524305:IAW524308 IKD524305:IKS524308 ITZ524305:IUO524308 JDV524305:JEK524308 JNR524305:JOG524308 JXN524305:JYC524308 KHJ524305:KHY524308 KRF524305:KRU524308 LBB524305:LBQ524308 LKX524305:LLM524308 LUT524305:LVI524308 MEP524305:MFE524308 MOL524305:MPA524308 MYH524305:MYW524308 NID524305:NIS524308 NRZ524305:NSO524308 OBV524305:OCK524308 OLR524305:OMG524308 OVN524305:OWC524308 PFJ524305:PFY524308 PPF524305:PPU524308 PZB524305:PZQ524308 QIX524305:QJM524308 QST524305:QTI524308 RCP524305:RDE524308 RML524305:RNA524308 RWH524305:RWW524308 SGD524305:SGS524308 SPZ524305:SQO524308 SZV524305:TAK524308 TJR524305:TKG524308 TTN524305:TUC524308 UDJ524305:UDY524308 UNF524305:UNU524308 UXB524305:UXQ524308 VGX524305:VHM524308 VQT524305:VRI524308 WAP524305:WBE524308 WKL524305:WLA524308 WUH524305:WUW524308 O589843:AA589846 HV589841:IK589844 RR589841:SG589844 ABN589841:ACC589844 ALJ589841:ALY589844 AVF589841:AVU589844 BFB589841:BFQ589844 BOX589841:BPM589844 BYT589841:BZI589844 CIP589841:CJE589844 CSL589841:CTA589844 DCH589841:DCW589844 DMD589841:DMS589844 DVZ589841:DWO589844 EFV589841:EGK589844 EPR589841:EQG589844 EZN589841:FAC589844 FJJ589841:FJY589844 FTF589841:FTU589844 GDB589841:GDQ589844 GMX589841:GNM589844 GWT589841:GXI589844 HGP589841:HHE589844 HQL589841:HRA589844 IAH589841:IAW589844 IKD589841:IKS589844 ITZ589841:IUO589844 JDV589841:JEK589844 JNR589841:JOG589844 JXN589841:JYC589844 KHJ589841:KHY589844 KRF589841:KRU589844 LBB589841:LBQ589844 LKX589841:LLM589844 LUT589841:LVI589844 MEP589841:MFE589844 MOL589841:MPA589844 MYH589841:MYW589844 NID589841:NIS589844 NRZ589841:NSO589844 OBV589841:OCK589844 OLR589841:OMG589844 OVN589841:OWC589844 PFJ589841:PFY589844 PPF589841:PPU589844 PZB589841:PZQ589844 QIX589841:QJM589844 QST589841:QTI589844 RCP589841:RDE589844 RML589841:RNA589844 RWH589841:RWW589844 SGD589841:SGS589844 SPZ589841:SQO589844 SZV589841:TAK589844 TJR589841:TKG589844 TTN589841:TUC589844 UDJ589841:UDY589844 UNF589841:UNU589844 UXB589841:UXQ589844 VGX589841:VHM589844 VQT589841:VRI589844 WAP589841:WBE589844 WKL589841:WLA589844 WUH589841:WUW589844 O655379:AA655382 HV655377:IK655380 RR655377:SG655380 ABN655377:ACC655380 ALJ655377:ALY655380 AVF655377:AVU655380 BFB655377:BFQ655380 BOX655377:BPM655380 BYT655377:BZI655380 CIP655377:CJE655380 CSL655377:CTA655380 DCH655377:DCW655380 DMD655377:DMS655380 DVZ655377:DWO655380 EFV655377:EGK655380 EPR655377:EQG655380 EZN655377:FAC655380 FJJ655377:FJY655380 FTF655377:FTU655380 GDB655377:GDQ655380 GMX655377:GNM655380 GWT655377:GXI655380 HGP655377:HHE655380 HQL655377:HRA655380 IAH655377:IAW655380 IKD655377:IKS655380 ITZ655377:IUO655380 JDV655377:JEK655380 JNR655377:JOG655380 JXN655377:JYC655380 KHJ655377:KHY655380 KRF655377:KRU655380 LBB655377:LBQ655380 LKX655377:LLM655380 LUT655377:LVI655380 MEP655377:MFE655380 MOL655377:MPA655380 MYH655377:MYW655380 NID655377:NIS655380 NRZ655377:NSO655380 OBV655377:OCK655380 OLR655377:OMG655380 OVN655377:OWC655380 PFJ655377:PFY655380 PPF655377:PPU655380 PZB655377:PZQ655380 QIX655377:QJM655380 QST655377:QTI655380 RCP655377:RDE655380 RML655377:RNA655380 RWH655377:RWW655380 SGD655377:SGS655380 SPZ655377:SQO655380 SZV655377:TAK655380 TJR655377:TKG655380 TTN655377:TUC655380 UDJ655377:UDY655380 UNF655377:UNU655380 UXB655377:UXQ655380 VGX655377:VHM655380 VQT655377:VRI655380 WAP655377:WBE655380 WKL655377:WLA655380 WUH655377:WUW655380 O720915:AA720918 HV720913:IK720916 RR720913:SG720916 ABN720913:ACC720916 ALJ720913:ALY720916 AVF720913:AVU720916 BFB720913:BFQ720916 BOX720913:BPM720916 BYT720913:BZI720916 CIP720913:CJE720916 CSL720913:CTA720916 DCH720913:DCW720916 DMD720913:DMS720916 DVZ720913:DWO720916 EFV720913:EGK720916 EPR720913:EQG720916 EZN720913:FAC720916 FJJ720913:FJY720916 FTF720913:FTU720916 GDB720913:GDQ720916 GMX720913:GNM720916 GWT720913:GXI720916 HGP720913:HHE720916 HQL720913:HRA720916 IAH720913:IAW720916 IKD720913:IKS720916 ITZ720913:IUO720916 JDV720913:JEK720916 JNR720913:JOG720916 JXN720913:JYC720916 KHJ720913:KHY720916 KRF720913:KRU720916 LBB720913:LBQ720916 LKX720913:LLM720916 LUT720913:LVI720916 MEP720913:MFE720916 MOL720913:MPA720916 MYH720913:MYW720916 NID720913:NIS720916 NRZ720913:NSO720916 OBV720913:OCK720916 OLR720913:OMG720916 OVN720913:OWC720916 PFJ720913:PFY720916 PPF720913:PPU720916 PZB720913:PZQ720916 QIX720913:QJM720916 QST720913:QTI720916 RCP720913:RDE720916 RML720913:RNA720916 RWH720913:RWW720916 SGD720913:SGS720916 SPZ720913:SQO720916 SZV720913:TAK720916 TJR720913:TKG720916 TTN720913:TUC720916 UDJ720913:UDY720916 UNF720913:UNU720916 UXB720913:UXQ720916 VGX720913:VHM720916 VQT720913:VRI720916 WAP720913:WBE720916 WKL720913:WLA720916 WUH720913:WUW720916 O786451:AA786454 HV786449:IK786452 RR786449:SG786452 ABN786449:ACC786452 ALJ786449:ALY786452 AVF786449:AVU786452 BFB786449:BFQ786452 BOX786449:BPM786452 BYT786449:BZI786452 CIP786449:CJE786452 CSL786449:CTA786452 DCH786449:DCW786452 DMD786449:DMS786452 DVZ786449:DWO786452 EFV786449:EGK786452 EPR786449:EQG786452 EZN786449:FAC786452 FJJ786449:FJY786452 FTF786449:FTU786452 GDB786449:GDQ786452 GMX786449:GNM786452 GWT786449:GXI786452 HGP786449:HHE786452 HQL786449:HRA786452 IAH786449:IAW786452 IKD786449:IKS786452 ITZ786449:IUO786452 JDV786449:JEK786452 JNR786449:JOG786452 JXN786449:JYC786452 KHJ786449:KHY786452 KRF786449:KRU786452 LBB786449:LBQ786452 LKX786449:LLM786452 LUT786449:LVI786452 MEP786449:MFE786452 MOL786449:MPA786452 MYH786449:MYW786452 NID786449:NIS786452 NRZ786449:NSO786452 OBV786449:OCK786452 OLR786449:OMG786452 OVN786449:OWC786452 PFJ786449:PFY786452 PPF786449:PPU786452 PZB786449:PZQ786452 QIX786449:QJM786452 QST786449:QTI786452 RCP786449:RDE786452 RML786449:RNA786452 RWH786449:RWW786452 SGD786449:SGS786452 SPZ786449:SQO786452 SZV786449:TAK786452 TJR786449:TKG786452 TTN786449:TUC786452 UDJ786449:UDY786452 UNF786449:UNU786452 UXB786449:UXQ786452 VGX786449:VHM786452 VQT786449:VRI786452 WAP786449:WBE786452 WKL786449:WLA786452 WUH786449:WUW786452 O851987:AA851990 HV851985:IK851988 RR851985:SG851988 ABN851985:ACC851988 ALJ851985:ALY851988 AVF851985:AVU851988 BFB851985:BFQ851988 BOX851985:BPM851988 BYT851985:BZI851988 CIP851985:CJE851988 CSL851985:CTA851988 DCH851985:DCW851988 DMD851985:DMS851988 DVZ851985:DWO851988 EFV851985:EGK851988 EPR851985:EQG851988 EZN851985:FAC851988 FJJ851985:FJY851988 FTF851985:FTU851988 GDB851985:GDQ851988 GMX851985:GNM851988 GWT851985:GXI851988 HGP851985:HHE851988 HQL851985:HRA851988 IAH851985:IAW851988 IKD851985:IKS851988 ITZ851985:IUO851988 JDV851985:JEK851988 JNR851985:JOG851988 JXN851985:JYC851988 KHJ851985:KHY851988 KRF851985:KRU851988 LBB851985:LBQ851988 LKX851985:LLM851988 LUT851985:LVI851988 MEP851985:MFE851988 MOL851985:MPA851988 MYH851985:MYW851988 NID851985:NIS851988 NRZ851985:NSO851988 OBV851985:OCK851988 OLR851985:OMG851988 OVN851985:OWC851988 PFJ851985:PFY851988 PPF851985:PPU851988 PZB851985:PZQ851988 QIX851985:QJM851988 QST851985:QTI851988 RCP851985:RDE851988 RML851985:RNA851988 RWH851985:RWW851988 SGD851985:SGS851988 SPZ851985:SQO851988 SZV851985:TAK851988 TJR851985:TKG851988 TTN851985:TUC851988 UDJ851985:UDY851988 UNF851985:UNU851988 UXB851985:UXQ851988 VGX851985:VHM851988 VQT851985:VRI851988 WAP851985:WBE851988 WKL851985:WLA851988 WUH851985:WUW851988 O917523:AA917526 HV917521:IK917524 RR917521:SG917524 ABN917521:ACC917524 ALJ917521:ALY917524 AVF917521:AVU917524 BFB917521:BFQ917524 BOX917521:BPM917524 BYT917521:BZI917524 CIP917521:CJE917524 CSL917521:CTA917524 DCH917521:DCW917524 DMD917521:DMS917524 DVZ917521:DWO917524 EFV917521:EGK917524 EPR917521:EQG917524 EZN917521:FAC917524 FJJ917521:FJY917524 FTF917521:FTU917524 GDB917521:GDQ917524 GMX917521:GNM917524 GWT917521:GXI917524 HGP917521:HHE917524 HQL917521:HRA917524 IAH917521:IAW917524 IKD917521:IKS917524 ITZ917521:IUO917524 JDV917521:JEK917524 JNR917521:JOG917524 JXN917521:JYC917524 KHJ917521:KHY917524 KRF917521:KRU917524 LBB917521:LBQ917524 LKX917521:LLM917524 LUT917521:LVI917524 MEP917521:MFE917524 MOL917521:MPA917524 MYH917521:MYW917524 NID917521:NIS917524 NRZ917521:NSO917524 OBV917521:OCK917524 OLR917521:OMG917524 OVN917521:OWC917524 PFJ917521:PFY917524 PPF917521:PPU917524 PZB917521:PZQ917524 QIX917521:QJM917524 QST917521:QTI917524 RCP917521:RDE917524 RML917521:RNA917524 RWH917521:RWW917524 SGD917521:SGS917524 SPZ917521:SQO917524 SZV917521:TAK917524 TJR917521:TKG917524 TTN917521:TUC917524 UDJ917521:UDY917524 UNF917521:UNU917524 UXB917521:UXQ917524 VGX917521:VHM917524 VQT917521:VRI917524 WAP917521:WBE917524 WKL917521:WLA917524 WUH917521:WUW917524 O983059:AA983062 HV983057:IK983060 RR983057:SG983060 ABN983057:ACC983060 ALJ983057:ALY983060 AVF983057:AVU983060 BFB983057:BFQ983060 BOX983057:BPM983060 BYT983057:BZI983060 CIP983057:CJE983060 CSL983057:CTA983060 DCH983057:DCW983060 DMD983057:DMS983060 DVZ983057:DWO983060 EFV983057:EGK983060 EPR983057:EQG983060 EZN983057:FAC983060 FJJ983057:FJY983060 FTF983057:FTU983060 GDB983057:GDQ983060 GMX983057:GNM983060 GWT983057:GXI983060 HGP983057:HHE983060 HQL983057:HRA983060 IAH983057:IAW983060 IKD983057:IKS983060 ITZ983057:IUO983060 JDV983057:JEK983060 JNR983057:JOG983060 JXN983057:JYC983060 KHJ983057:KHY983060 KRF983057:KRU983060 LBB983057:LBQ983060 LKX983057:LLM983060 LUT983057:LVI983060 MEP983057:MFE983060 MOL983057:MPA983060 MYH983057:MYW983060 NID983057:NIS983060 NRZ983057:NSO983060 OBV983057:OCK983060 OLR983057:OMG983060 OVN983057:OWC983060 PFJ983057:PFY983060 PPF983057:PPU983060 PZB983057:PZQ983060 QIX983057:QJM983060 QST983057:QTI983060 RCP983057:RDE983060 RML983057:RNA983060 RWH983057:RWW983060 SGD983057:SGS983060 SPZ983057:SQO983060 SZV983057:TAK983060 TJR983057:TKG983060 TTN983057:TUC983060 UDJ983057:UDY983060 UNF983057:UNU983060 UXB983057:UXQ983060 VGX983057:VHM983060 VQT983057:VRI983060 WAP983057:WBE983060 WKL983057:WLA983060 WUH983057:WUW983060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B1:AN203"/>
  <sheetViews>
    <sheetView showGridLines="0" view="pageBreakPreview" zoomScaleNormal="100" zoomScaleSheetLayoutView="100" workbookViewId="0">
      <selection activeCell="D18" sqref="D18:G18"/>
    </sheetView>
  </sheetViews>
  <sheetFormatPr defaultColWidth="9" defaultRowHeight="20.149999999999999" customHeight="1"/>
  <cols>
    <col min="1" max="1" width="1.08203125" style="329" customWidth="1"/>
    <col min="2" max="2" width="1.5" style="329" customWidth="1"/>
    <col min="3" max="3" width="2.5" style="329" customWidth="1"/>
    <col min="4" max="5" width="3.83203125" style="329" customWidth="1"/>
    <col min="6" max="8" width="4" style="329" customWidth="1"/>
    <col min="9" max="25" width="3.83203125" style="329" customWidth="1"/>
    <col min="26" max="27" width="3.75" style="329" customWidth="1"/>
    <col min="28" max="28" width="3.83203125" style="305" customWidth="1"/>
    <col min="29" max="29" width="3.83203125" style="372" customWidth="1"/>
    <col min="30" max="30" width="3.83203125" style="373" customWidth="1"/>
    <col min="31" max="33" width="4" style="329" customWidth="1"/>
    <col min="34" max="38" width="3.83203125" style="329" customWidth="1"/>
    <col min="39" max="16384" width="9" style="329"/>
  </cols>
  <sheetData>
    <row r="1" spans="2:36" ht="20.149999999999999" customHeight="1">
      <c r="B1" s="770" t="s">
        <v>396</v>
      </c>
    </row>
    <row r="2" spans="2:36" ht="20.149999999999999" customHeight="1">
      <c r="B2" s="770" t="s">
        <v>587</v>
      </c>
    </row>
    <row r="3" spans="2:36" ht="20.149999999999999" customHeight="1">
      <c r="B3" s="770" t="s">
        <v>588</v>
      </c>
    </row>
    <row r="4" spans="2:36" ht="7.5" customHeight="1">
      <c r="B4" s="330"/>
      <c r="C4" s="330"/>
      <c r="D4" s="330"/>
      <c r="E4" s="330"/>
      <c r="F4" s="330"/>
      <c r="G4" s="330"/>
      <c r="H4" s="330"/>
      <c r="I4" s="330"/>
      <c r="J4" s="330"/>
      <c r="K4" s="330"/>
      <c r="L4" s="330"/>
      <c r="M4" s="330"/>
      <c r="N4" s="330"/>
      <c r="O4" s="330"/>
      <c r="P4" s="330"/>
      <c r="Q4" s="331"/>
      <c r="R4" s="330"/>
      <c r="S4" s="330"/>
      <c r="T4" s="330"/>
      <c r="U4" s="330"/>
      <c r="V4" s="330"/>
      <c r="W4" s="330"/>
      <c r="X4" s="330"/>
      <c r="Y4" s="331"/>
      <c r="Z4" s="332"/>
      <c r="AA4" s="332"/>
    </row>
    <row r="5" spans="2:36" ht="19.5" customHeight="1">
      <c r="B5" s="333" t="s">
        <v>1000</v>
      </c>
      <c r="C5" s="330"/>
      <c r="D5" s="334"/>
      <c r="E5" s="334"/>
      <c r="F5" s="334"/>
      <c r="G5" s="334"/>
      <c r="H5" s="334"/>
      <c r="I5" s="334"/>
      <c r="J5" s="334"/>
      <c r="K5" s="334"/>
      <c r="L5" s="334"/>
      <c r="M5" s="334"/>
      <c r="N5" s="334"/>
      <c r="O5" s="334"/>
      <c r="P5" s="334"/>
      <c r="Q5" s="334"/>
      <c r="R5" s="334"/>
      <c r="S5" s="334"/>
      <c r="T5" s="334"/>
      <c r="U5" s="334"/>
      <c r="V5" s="334"/>
      <c r="W5" s="334"/>
      <c r="X5" s="334"/>
      <c r="Y5" s="334"/>
      <c r="Z5" s="335" t="s">
        <v>406</v>
      </c>
      <c r="AA5" s="335"/>
    </row>
    <row r="6" spans="2:36" ht="15.75" customHeight="1">
      <c r="B6" s="330"/>
      <c r="C6" s="336"/>
      <c r="D6" s="337"/>
      <c r="E6" s="337"/>
      <c r="F6" s="337"/>
      <c r="G6" s="337"/>
      <c r="H6" s="337"/>
      <c r="I6" s="334"/>
      <c r="J6" s="334"/>
      <c r="K6" s="334"/>
      <c r="L6" s="334"/>
      <c r="M6" s="334"/>
      <c r="N6" s="334"/>
      <c r="O6" s="334"/>
      <c r="P6" s="334"/>
      <c r="Q6" s="334"/>
      <c r="R6" s="334"/>
      <c r="S6" s="334"/>
      <c r="T6" s="334"/>
      <c r="U6" s="334"/>
      <c r="V6" s="334"/>
      <c r="W6" s="334"/>
      <c r="X6" s="334"/>
      <c r="Y6" s="334"/>
      <c r="Z6" s="330"/>
      <c r="AA6" s="330"/>
    </row>
    <row r="7" spans="2:36" ht="15.75" customHeight="1">
      <c r="B7" s="330"/>
      <c r="C7" s="336"/>
      <c r="D7" s="337"/>
      <c r="E7" s="337"/>
      <c r="F7" s="337"/>
      <c r="G7" s="337"/>
      <c r="H7" s="337"/>
      <c r="I7" s="334"/>
      <c r="J7" s="334"/>
      <c r="K7" s="334"/>
      <c r="L7" s="334"/>
      <c r="M7" s="334"/>
      <c r="N7" s="334"/>
      <c r="O7" s="334"/>
      <c r="P7" s="334"/>
      <c r="Q7" s="334"/>
      <c r="R7" s="334"/>
      <c r="S7" s="334"/>
      <c r="T7" s="334"/>
      <c r="U7" s="334"/>
      <c r="V7" s="334"/>
      <c r="W7" s="334"/>
      <c r="X7" s="334"/>
      <c r="Y7" s="334"/>
      <c r="Z7" s="330"/>
      <c r="AA7" s="330"/>
    </row>
    <row r="8" spans="2:36" ht="15.75" customHeight="1">
      <c r="B8" s="330"/>
      <c r="C8" s="339" t="s">
        <v>479</v>
      </c>
      <c r="D8" s="337"/>
      <c r="E8" s="337"/>
      <c r="F8" s="337"/>
      <c r="G8" s="337"/>
      <c r="H8" s="337"/>
      <c r="I8" s="334"/>
      <c r="J8" s="334"/>
      <c r="K8" s="334"/>
      <c r="L8" s="334"/>
      <c r="M8" s="334"/>
      <c r="N8" s="334"/>
      <c r="O8" s="334"/>
      <c r="P8" s="334"/>
      <c r="Q8" s="334"/>
      <c r="R8" s="334"/>
      <c r="S8" s="334"/>
      <c r="T8" s="334"/>
      <c r="U8" s="334"/>
      <c r="V8" s="334"/>
      <c r="W8" s="334"/>
      <c r="X8" s="334"/>
      <c r="Y8" s="334"/>
      <c r="Z8" s="330"/>
      <c r="AA8" s="330"/>
    </row>
    <row r="9" spans="2:36" ht="15.75" customHeight="1">
      <c r="B9" s="330"/>
      <c r="C9" s="336"/>
      <c r="D9" s="2002" t="s">
        <v>926</v>
      </c>
      <c r="E9" s="2002"/>
      <c r="F9" s="2002"/>
      <c r="G9" s="2020" t="str">
        <f>IF(入力シート!F11="","",入力シート!F11)</f>
        <v/>
      </c>
      <c r="H9" s="2020"/>
      <c r="I9" s="2020"/>
      <c r="J9" s="2020"/>
      <c r="K9" s="2020"/>
      <c r="L9" s="2020"/>
      <c r="M9" s="2020"/>
      <c r="N9" s="2021"/>
      <c r="O9" s="2022" t="s">
        <v>976</v>
      </c>
      <c r="P9" s="2023"/>
      <c r="Q9" s="2023"/>
      <c r="R9" s="2023"/>
      <c r="S9" s="2023"/>
      <c r="T9" s="334"/>
      <c r="U9" s="334"/>
      <c r="V9" s="334"/>
      <c r="W9" s="334"/>
      <c r="X9" s="334"/>
      <c r="Y9" s="334"/>
      <c r="Z9" s="330"/>
      <c r="AA9" s="330"/>
    </row>
    <row r="10" spans="2:36" ht="15.75" customHeight="1">
      <c r="B10" s="330"/>
      <c r="C10" s="336"/>
      <c r="D10" s="2002"/>
      <c r="E10" s="2002"/>
      <c r="F10" s="2002"/>
      <c r="G10" s="2020"/>
      <c r="H10" s="2020"/>
      <c r="I10" s="2020"/>
      <c r="J10" s="2020"/>
      <c r="K10" s="2020"/>
      <c r="L10" s="2020"/>
      <c r="M10" s="2020"/>
      <c r="N10" s="2021"/>
      <c r="O10" s="2022"/>
      <c r="P10" s="2023"/>
      <c r="Q10" s="2023"/>
      <c r="R10" s="2023"/>
      <c r="S10" s="2023"/>
      <c r="T10" s="334"/>
      <c r="U10" s="334"/>
      <c r="V10" s="334"/>
      <c r="W10" s="334"/>
      <c r="X10" s="334"/>
      <c r="Y10" s="334"/>
      <c r="Z10" s="330"/>
      <c r="AA10" s="330"/>
      <c r="AJ10" s="810" t="s">
        <v>742</v>
      </c>
    </row>
    <row r="11" spans="2:36" ht="15.75" customHeight="1">
      <c r="B11" s="330"/>
      <c r="C11" s="336"/>
      <c r="D11" s="1015" t="s">
        <v>935</v>
      </c>
      <c r="E11" s="1009"/>
      <c r="F11" s="1009"/>
      <c r="G11" s="1007"/>
      <c r="H11" s="1007"/>
      <c r="I11" s="1007"/>
      <c r="J11" s="1007"/>
      <c r="K11" s="1007"/>
      <c r="L11" s="1007"/>
      <c r="M11" s="1007"/>
      <c r="N11" s="1007"/>
      <c r="O11" s="1008"/>
      <c r="P11" s="1008"/>
      <c r="Q11" s="1008"/>
      <c r="R11" s="1008"/>
      <c r="S11" s="1008"/>
      <c r="T11" s="334"/>
      <c r="U11" s="334"/>
      <c r="V11" s="334"/>
      <c r="W11" s="334"/>
      <c r="X11" s="334"/>
      <c r="Y11" s="334"/>
      <c r="Z11" s="330"/>
      <c r="AA11" s="330"/>
    </row>
    <row r="12" spans="2:36" ht="15.75" customHeight="1">
      <c r="B12" s="330"/>
      <c r="C12" s="336"/>
      <c r="D12" s="1010" t="s">
        <v>920</v>
      </c>
      <c r="E12" s="1009"/>
      <c r="F12" s="1009"/>
      <c r="G12" s="1007"/>
      <c r="H12" s="1007"/>
      <c r="I12" s="1007"/>
      <c r="J12" s="1007"/>
      <c r="K12" s="1007"/>
      <c r="L12" s="1007"/>
      <c r="M12" s="1007"/>
      <c r="N12" s="1007"/>
      <c r="O12" s="1008"/>
      <c r="P12" s="1008"/>
      <c r="Q12" s="1008"/>
      <c r="R12" s="1008"/>
      <c r="S12" s="1008"/>
      <c r="T12" s="334"/>
      <c r="U12" s="334"/>
      <c r="V12" s="334"/>
      <c r="W12" s="334"/>
      <c r="X12" s="334"/>
      <c r="Y12" s="334"/>
      <c r="Z12" s="330"/>
      <c r="AA12" s="330"/>
    </row>
    <row r="13" spans="2:36" ht="15.75" customHeight="1">
      <c r="B13" s="330"/>
      <c r="C13" s="336"/>
      <c r="D13" s="1010" t="s">
        <v>445</v>
      </c>
      <c r="E13" s="1009"/>
      <c r="F13" s="1009"/>
      <c r="G13" s="1007"/>
      <c r="H13" s="1007"/>
      <c r="I13" s="1007"/>
      <c r="J13" s="1007"/>
      <c r="K13" s="1007"/>
      <c r="L13" s="1007"/>
      <c r="M13" s="1007"/>
      <c r="N13" s="1007"/>
      <c r="O13" s="1008"/>
      <c r="P13" s="1008"/>
      <c r="Q13" s="1008"/>
      <c r="R13" s="1008"/>
      <c r="S13" s="1008"/>
      <c r="T13" s="334"/>
      <c r="U13" s="334"/>
      <c r="V13" s="334"/>
      <c r="W13" s="334"/>
      <c r="X13" s="334"/>
      <c r="Y13" s="334"/>
      <c r="Z13" s="330"/>
      <c r="AA13" s="330"/>
    </row>
    <row r="14" spans="2:36" ht="15.75" customHeight="1">
      <c r="B14" s="330"/>
      <c r="C14" s="336"/>
      <c r="D14" s="1010" t="s">
        <v>944</v>
      </c>
      <c r="E14" s="1009"/>
      <c r="F14" s="1009"/>
      <c r="G14" s="1007"/>
      <c r="H14" s="1007"/>
      <c r="I14" s="1007"/>
      <c r="J14" s="1007"/>
      <c r="K14" s="1007"/>
      <c r="L14" s="1007"/>
      <c r="M14" s="1007"/>
      <c r="N14" s="1007"/>
      <c r="O14" s="1008"/>
      <c r="P14" s="1008"/>
      <c r="Q14" s="1008"/>
      <c r="R14" s="1008"/>
      <c r="S14" s="1008"/>
      <c r="T14" s="334"/>
      <c r="U14" s="334"/>
      <c r="V14" s="334"/>
      <c r="W14" s="334"/>
      <c r="X14" s="334"/>
      <c r="Y14" s="334"/>
      <c r="Z14" s="330"/>
      <c r="AA14" s="330"/>
    </row>
    <row r="15" spans="2:36" ht="15.75" customHeight="1">
      <c r="B15" s="330"/>
      <c r="C15" s="336"/>
      <c r="D15" s="1025" t="s">
        <v>939</v>
      </c>
      <c r="E15" s="1009"/>
      <c r="F15" s="1009"/>
      <c r="G15" s="1007"/>
      <c r="H15" s="1007"/>
      <c r="I15" s="1007"/>
      <c r="J15" s="1007"/>
      <c r="K15" s="1007"/>
      <c r="L15" s="1007"/>
      <c r="M15" s="1007"/>
      <c r="N15" s="1007"/>
      <c r="O15" s="1008"/>
      <c r="P15" s="1008"/>
      <c r="Q15" s="1008"/>
      <c r="R15" s="1008"/>
      <c r="S15" s="1008"/>
      <c r="T15" s="334"/>
      <c r="U15" s="334"/>
      <c r="V15" s="334"/>
      <c r="W15" s="334"/>
      <c r="X15" s="334"/>
      <c r="Y15" s="334"/>
      <c r="Z15" s="330"/>
      <c r="AA15" s="330"/>
    </row>
    <row r="16" spans="2:36" ht="26.25" customHeight="1">
      <c r="B16" s="330"/>
      <c r="D16" s="1977" t="s">
        <v>297</v>
      </c>
      <c r="E16" s="1978"/>
      <c r="F16" s="1978"/>
      <c r="G16" s="1979"/>
      <c r="H16" s="1983" t="s">
        <v>339</v>
      </c>
      <c r="I16" s="1983"/>
      <c r="J16" s="1983"/>
      <c r="K16" s="1983"/>
      <c r="L16" s="1983"/>
      <c r="M16" s="1984" t="s">
        <v>298</v>
      </c>
      <c r="N16" s="1985" t="s">
        <v>301</v>
      </c>
      <c r="O16" s="1985"/>
      <c r="P16" s="1986"/>
      <c r="Q16" s="1989" t="s">
        <v>302</v>
      </c>
      <c r="R16" s="1990"/>
      <c r="S16" s="1990"/>
      <c r="T16" s="1991"/>
      <c r="U16" s="1971" t="s">
        <v>922</v>
      </c>
      <c r="V16" s="1971"/>
      <c r="W16" s="1971"/>
      <c r="X16" s="1971"/>
      <c r="Y16" s="1972" t="s">
        <v>304</v>
      </c>
      <c r="Z16" s="1972"/>
      <c r="AA16" s="1972"/>
      <c r="AB16" s="1972"/>
      <c r="AC16" s="1973" t="s">
        <v>607</v>
      </c>
      <c r="AD16" s="1973"/>
      <c r="AE16" s="1973"/>
      <c r="AF16" s="1973"/>
      <c r="AG16" s="1973"/>
      <c r="AH16" s="1973"/>
      <c r="AJ16" s="810"/>
    </row>
    <row r="17" spans="2:36" ht="26.25" customHeight="1">
      <c r="B17" s="330"/>
      <c r="D17" s="1980"/>
      <c r="E17" s="1981"/>
      <c r="F17" s="1981"/>
      <c r="G17" s="1982"/>
      <c r="H17" s="1983"/>
      <c r="I17" s="1983"/>
      <c r="J17" s="1983"/>
      <c r="K17" s="1983"/>
      <c r="L17" s="1983"/>
      <c r="M17" s="1984"/>
      <c r="N17" s="1987"/>
      <c r="O17" s="1987"/>
      <c r="P17" s="1988"/>
      <c r="Q17" s="1016" t="s">
        <v>305</v>
      </c>
      <c r="R17" s="1904" t="s">
        <v>306</v>
      </c>
      <c r="S17" s="1974"/>
      <c r="T17" s="1905"/>
      <c r="U17" s="1017" t="s">
        <v>305</v>
      </c>
      <c r="V17" s="1975" t="s">
        <v>306</v>
      </c>
      <c r="W17" s="1975"/>
      <c r="X17" s="1975"/>
      <c r="Y17" s="1018" t="s">
        <v>305</v>
      </c>
      <c r="Z17" s="1976" t="s">
        <v>530</v>
      </c>
      <c r="AA17" s="1976"/>
      <c r="AB17" s="1976"/>
      <c r="AC17" s="1973"/>
      <c r="AD17" s="1973"/>
      <c r="AE17" s="1973"/>
      <c r="AF17" s="1973"/>
      <c r="AG17" s="1973"/>
      <c r="AH17" s="1973"/>
    </row>
    <row r="18" spans="2:36" ht="19.5" customHeight="1">
      <c r="B18" s="330"/>
      <c r="C18" s="1033"/>
      <c r="D18" s="1992"/>
      <c r="E18" s="1993"/>
      <c r="F18" s="1993"/>
      <c r="G18" s="1994"/>
      <c r="H18" s="1992"/>
      <c r="I18" s="1993"/>
      <c r="J18" s="1993"/>
      <c r="K18" s="1993"/>
      <c r="L18" s="1994"/>
      <c r="M18" s="1023"/>
      <c r="N18" s="1995"/>
      <c r="O18" s="1996"/>
      <c r="P18" s="1997"/>
      <c r="Q18" s="1039"/>
      <c r="R18" s="1998">
        <f t="shared" ref="R18:R25" si="0">INT(Q18*N18)</f>
        <v>0</v>
      </c>
      <c r="S18" s="1999"/>
      <c r="T18" s="2000"/>
      <c r="U18" s="1042"/>
      <c r="V18" s="1998">
        <f t="shared" ref="V18:V25" si="1">INT(N18*U18)</f>
        <v>0</v>
      </c>
      <c r="W18" s="1999"/>
      <c r="X18" s="2000"/>
      <c r="Y18" s="1021">
        <f t="shared" ref="Y18:Y25" si="2">Q18-U18</f>
        <v>0</v>
      </c>
      <c r="Z18" s="1998">
        <f t="shared" ref="Z18:Z25" si="3">R18-V18</f>
        <v>0</v>
      </c>
      <c r="AA18" s="1999"/>
      <c r="AB18" s="2000"/>
      <c r="AC18" s="1962"/>
      <c r="AD18" s="1963"/>
      <c r="AE18" s="1963"/>
      <c r="AF18" s="1963"/>
      <c r="AG18" s="1963"/>
      <c r="AH18" s="1964"/>
      <c r="AJ18" s="811" t="s">
        <v>942</v>
      </c>
    </row>
    <row r="19" spans="2:36" ht="19.5" customHeight="1">
      <c r="B19" s="330"/>
      <c r="C19" s="1033"/>
      <c r="D19" s="1992"/>
      <c r="E19" s="1993"/>
      <c r="F19" s="1993"/>
      <c r="G19" s="1994"/>
      <c r="H19" s="1992"/>
      <c r="I19" s="1993"/>
      <c r="J19" s="1993"/>
      <c r="K19" s="1993"/>
      <c r="L19" s="1994"/>
      <c r="M19" s="1023"/>
      <c r="N19" s="1995"/>
      <c r="O19" s="1996"/>
      <c r="P19" s="1997"/>
      <c r="Q19" s="1039"/>
      <c r="R19" s="1998">
        <f t="shared" si="0"/>
        <v>0</v>
      </c>
      <c r="S19" s="1999"/>
      <c r="T19" s="2000"/>
      <c r="U19" s="1042"/>
      <c r="V19" s="1998">
        <f t="shared" si="1"/>
        <v>0</v>
      </c>
      <c r="W19" s="1999"/>
      <c r="X19" s="2000"/>
      <c r="Y19" s="1021">
        <f t="shared" si="2"/>
        <v>0</v>
      </c>
      <c r="Z19" s="1998">
        <f t="shared" si="3"/>
        <v>0</v>
      </c>
      <c r="AA19" s="1999"/>
      <c r="AB19" s="2000"/>
      <c r="AC19" s="1962"/>
      <c r="AD19" s="1963"/>
      <c r="AE19" s="1963"/>
      <c r="AF19" s="1963"/>
      <c r="AG19" s="1963"/>
      <c r="AH19" s="1964"/>
    </row>
    <row r="20" spans="2:36" ht="19.5" customHeight="1">
      <c r="B20" s="330"/>
      <c r="C20" s="1033"/>
      <c r="D20" s="1992"/>
      <c r="E20" s="1993"/>
      <c r="F20" s="1993"/>
      <c r="G20" s="1994"/>
      <c r="H20" s="1992"/>
      <c r="I20" s="1993"/>
      <c r="J20" s="1993"/>
      <c r="K20" s="1993"/>
      <c r="L20" s="1994"/>
      <c r="M20" s="1023"/>
      <c r="N20" s="1995"/>
      <c r="O20" s="1996"/>
      <c r="P20" s="1997"/>
      <c r="Q20" s="1039"/>
      <c r="R20" s="1998">
        <f t="shared" si="0"/>
        <v>0</v>
      </c>
      <c r="S20" s="1999"/>
      <c r="T20" s="2000"/>
      <c r="U20" s="1042"/>
      <c r="V20" s="1998">
        <f t="shared" si="1"/>
        <v>0</v>
      </c>
      <c r="W20" s="1999"/>
      <c r="X20" s="2000"/>
      <c r="Y20" s="1021">
        <f t="shared" si="2"/>
        <v>0</v>
      </c>
      <c r="Z20" s="1998">
        <f t="shared" si="3"/>
        <v>0</v>
      </c>
      <c r="AA20" s="1999"/>
      <c r="AB20" s="2000"/>
      <c r="AC20" s="1962"/>
      <c r="AD20" s="1963"/>
      <c r="AE20" s="1963"/>
      <c r="AF20" s="1963"/>
      <c r="AG20" s="1963"/>
      <c r="AH20" s="1964"/>
    </row>
    <row r="21" spans="2:36" ht="19.5" customHeight="1">
      <c r="B21" s="330"/>
      <c r="C21" s="1033"/>
      <c r="D21" s="1992"/>
      <c r="E21" s="1993"/>
      <c r="F21" s="1993"/>
      <c r="G21" s="1994"/>
      <c r="H21" s="1992"/>
      <c r="I21" s="1993"/>
      <c r="J21" s="1993"/>
      <c r="K21" s="1993"/>
      <c r="L21" s="1994"/>
      <c r="M21" s="1023"/>
      <c r="N21" s="1995"/>
      <c r="O21" s="1996"/>
      <c r="P21" s="1997"/>
      <c r="Q21" s="1039"/>
      <c r="R21" s="1998">
        <f t="shared" si="0"/>
        <v>0</v>
      </c>
      <c r="S21" s="1999"/>
      <c r="T21" s="2000"/>
      <c r="U21" s="1042"/>
      <c r="V21" s="1998">
        <f t="shared" si="1"/>
        <v>0</v>
      </c>
      <c r="W21" s="1999"/>
      <c r="X21" s="2000"/>
      <c r="Y21" s="1021">
        <f t="shared" si="2"/>
        <v>0</v>
      </c>
      <c r="Z21" s="1998">
        <f t="shared" si="3"/>
        <v>0</v>
      </c>
      <c r="AA21" s="1999"/>
      <c r="AB21" s="2000"/>
      <c r="AC21" s="1962"/>
      <c r="AD21" s="1963"/>
      <c r="AE21" s="1963"/>
      <c r="AF21" s="1963"/>
      <c r="AG21" s="1963"/>
      <c r="AH21" s="1964"/>
    </row>
    <row r="22" spans="2:36" ht="19.5" customHeight="1">
      <c r="B22" s="330"/>
      <c r="C22" s="1033"/>
      <c r="D22" s="1992"/>
      <c r="E22" s="1993"/>
      <c r="F22" s="1993"/>
      <c r="G22" s="1994"/>
      <c r="H22" s="1992"/>
      <c r="I22" s="1993"/>
      <c r="J22" s="1993"/>
      <c r="K22" s="1993"/>
      <c r="L22" s="1994"/>
      <c r="M22" s="1023"/>
      <c r="N22" s="1995"/>
      <c r="O22" s="1996"/>
      <c r="P22" s="1997"/>
      <c r="Q22" s="1039"/>
      <c r="R22" s="1998">
        <f t="shared" si="0"/>
        <v>0</v>
      </c>
      <c r="S22" s="1999"/>
      <c r="T22" s="2000"/>
      <c r="U22" s="1042"/>
      <c r="V22" s="1998">
        <f t="shared" si="1"/>
        <v>0</v>
      </c>
      <c r="W22" s="1999"/>
      <c r="X22" s="2000"/>
      <c r="Y22" s="1021">
        <f t="shared" si="2"/>
        <v>0</v>
      </c>
      <c r="Z22" s="1998">
        <f t="shared" si="3"/>
        <v>0</v>
      </c>
      <c r="AA22" s="1999"/>
      <c r="AB22" s="2000"/>
      <c r="AC22" s="1962"/>
      <c r="AD22" s="1963"/>
      <c r="AE22" s="1963"/>
      <c r="AF22" s="1963"/>
      <c r="AG22" s="1963"/>
      <c r="AH22" s="1964"/>
    </row>
    <row r="23" spans="2:36" ht="19.5" customHeight="1">
      <c r="B23" s="330"/>
      <c r="C23" s="1033"/>
      <c r="D23" s="1992"/>
      <c r="E23" s="1993"/>
      <c r="F23" s="1993"/>
      <c r="G23" s="1994"/>
      <c r="H23" s="1992"/>
      <c r="I23" s="1993"/>
      <c r="J23" s="1993"/>
      <c r="K23" s="1993"/>
      <c r="L23" s="1994"/>
      <c r="M23" s="1023"/>
      <c r="N23" s="1995"/>
      <c r="O23" s="1996"/>
      <c r="P23" s="1997"/>
      <c r="Q23" s="1039"/>
      <c r="R23" s="1998">
        <f t="shared" si="0"/>
        <v>0</v>
      </c>
      <c r="S23" s="1999"/>
      <c r="T23" s="2000"/>
      <c r="U23" s="1042"/>
      <c r="V23" s="1998">
        <f t="shared" si="1"/>
        <v>0</v>
      </c>
      <c r="W23" s="1999"/>
      <c r="X23" s="2000"/>
      <c r="Y23" s="1021">
        <f t="shared" si="2"/>
        <v>0</v>
      </c>
      <c r="Z23" s="1998">
        <f t="shared" si="3"/>
        <v>0</v>
      </c>
      <c r="AA23" s="1999"/>
      <c r="AB23" s="2000"/>
      <c r="AC23" s="1962"/>
      <c r="AD23" s="1963"/>
      <c r="AE23" s="1963"/>
      <c r="AF23" s="1963"/>
      <c r="AG23" s="1963"/>
      <c r="AH23" s="1964"/>
    </row>
    <row r="24" spans="2:36" ht="19.5" customHeight="1">
      <c r="B24" s="330"/>
      <c r="C24" s="1051"/>
      <c r="D24" s="1992"/>
      <c r="E24" s="1993"/>
      <c r="F24" s="1993"/>
      <c r="G24" s="1994"/>
      <c r="H24" s="1992"/>
      <c r="I24" s="1993"/>
      <c r="J24" s="1993"/>
      <c r="K24" s="1993"/>
      <c r="L24" s="1994"/>
      <c r="M24" s="1023"/>
      <c r="N24" s="1995"/>
      <c r="O24" s="1996"/>
      <c r="P24" s="1997"/>
      <c r="Q24" s="1039"/>
      <c r="R24" s="1998">
        <f t="shared" si="0"/>
        <v>0</v>
      </c>
      <c r="S24" s="1999"/>
      <c r="T24" s="2000"/>
      <c r="U24" s="1042"/>
      <c r="V24" s="1998">
        <f t="shared" si="1"/>
        <v>0</v>
      </c>
      <c r="W24" s="1999"/>
      <c r="X24" s="2000"/>
      <c r="Y24" s="1021">
        <f t="shared" si="2"/>
        <v>0</v>
      </c>
      <c r="Z24" s="1998">
        <f t="shared" si="3"/>
        <v>0</v>
      </c>
      <c r="AA24" s="1999"/>
      <c r="AB24" s="2000"/>
      <c r="AC24" s="1962"/>
      <c r="AD24" s="1963"/>
      <c r="AE24" s="1963"/>
      <c r="AF24" s="1963"/>
      <c r="AG24" s="1963"/>
      <c r="AH24" s="1964"/>
    </row>
    <row r="25" spans="2:36" s="370" customFormat="1" ht="19.5" customHeight="1" thickBot="1">
      <c r="B25" s="345"/>
      <c r="C25" s="1051"/>
      <c r="D25" s="2011"/>
      <c r="E25" s="2012"/>
      <c r="F25" s="2012"/>
      <c r="G25" s="2013"/>
      <c r="H25" s="2011"/>
      <c r="I25" s="2012"/>
      <c r="J25" s="2012"/>
      <c r="K25" s="2012"/>
      <c r="L25" s="2013"/>
      <c r="M25" s="1024"/>
      <c r="N25" s="2014"/>
      <c r="O25" s="2015"/>
      <c r="P25" s="2016"/>
      <c r="Q25" s="1040"/>
      <c r="R25" s="1965">
        <f t="shared" si="0"/>
        <v>0</v>
      </c>
      <c r="S25" s="1966"/>
      <c r="T25" s="1967"/>
      <c r="U25" s="1043"/>
      <c r="V25" s="1965">
        <f t="shared" si="1"/>
        <v>0</v>
      </c>
      <c r="W25" s="1966"/>
      <c r="X25" s="1967"/>
      <c r="Y25" s="1022">
        <f t="shared" si="2"/>
        <v>0</v>
      </c>
      <c r="Z25" s="1965">
        <f t="shared" si="3"/>
        <v>0</v>
      </c>
      <c r="AA25" s="1966"/>
      <c r="AB25" s="1967"/>
      <c r="AC25" s="1968"/>
      <c r="AD25" s="1969"/>
      <c r="AE25" s="1969"/>
      <c r="AF25" s="1969"/>
      <c r="AG25" s="1969"/>
      <c r="AH25" s="1970"/>
      <c r="AJ25" s="329"/>
    </row>
    <row r="26" spans="2:36" s="370" customFormat="1" ht="19.5" customHeight="1" thickTop="1">
      <c r="B26" s="345"/>
      <c r="C26" s="336"/>
      <c r="D26" s="2008" t="s">
        <v>310</v>
      </c>
      <c r="E26" s="2008"/>
      <c r="F26" s="2008"/>
      <c r="G26" s="2008"/>
      <c r="H26" s="2008"/>
      <c r="I26" s="2008"/>
      <c r="J26" s="2008"/>
      <c r="K26" s="2008"/>
      <c r="L26" s="2008"/>
      <c r="M26" s="2008"/>
      <c r="N26" s="2008"/>
      <c r="O26" s="2008"/>
      <c r="P26" s="2009"/>
      <c r="Q26" s="1020"/>
      <c r="R26" s="2010">
        <f>SUM(R18:T25)</f>
        <v>0</v>
      </c>
      <c r="S26" s="2010"/>
      <c r="T26" s="2010"/>
      <c r="U26" s="1019"/>
      <c r="V26" s="2010">
        <f>SUM(V18:X25)</f>
        <v>0</v>
      </c>
      <c r="W26" s="2010"/>
      <c r="X26" s="2010"/>
      <c r="Y26" s="1019"/>
      <c r="Z26" s="2010">
        <f>SUM(Z18:AB25)</f>
        <v>0</v>
      </c>
      <c r="AA26" s="2010"/>
      <c r="AB26" s="2010"/>
      <c r="AC26" s="2007"/>
      <c r="AD26" s="2007"/>
      <c r="AE26" s="2007"/>
      <c r="AF26" s="2007"/>
      <c r="AG26" s="2007"/>
      <c r="AH26" s="2007"/>
      <c r="AJ26" s="329"/>
    </row>
    <row r="27" spans="2:36" s="343" customFormat="1" ht="26.25" customHeight="1">
      <c r="B27" s="338"/>
      <c r="C27" s="339" t="s">
        <v>466</v>
      </c>
      <c r="AJ27" s="370"/>
    </row>
    <row r="28" spans="2:36" s="370" customFormat="1" ht="30" customHeight="1">
      <c r="B28" s="345"/>
      <c r="C28" s="336"/>
      <c r="D28" s="2002" t="s">
        <v>296</v>
      </c>
      <c r="E28" s="2002"/>
      <c r="F28" s="2002"/>
      <c r="G28" s="2002"/>
      <c r="H28" s="2002"/>
      <c r="I28" s="2002"/>
      <c r="J28" s="2006"/>
      <c r="K28" s="2006"/>
      <c r="L28" s="2006"/>
      <c r="M28" s="2006"/>
      <c r="N28" s="2006"/>
      <c r="O28" s="2006"/>
      <c r="P28" s="2006"/>
      <c r="Q28" s="1044"/>
      <c r="R28" s="1045"/>
      <c r="S28" s="1045"/>
      <c r="T28" s="1045"/>
      <c r="U28" s="1045"/>
      <c r="V28" s="1045"/>
      <c r="W28" s="909"/>
      <c r="X28" s="909"/>
      <c r="Y28" s="909"/>
      <c r="Z28" s="908"/>
      <c r="AA28" s="908"/>
      <c r="AB28" s="371"/>
      <c r="AC28" s="347"/>
      <c r="AD28" s="373"/>
      <c r="AJ28" s="343"/>
    </row>
    <row r="29" spans="2:36" s="370" customFormat="1" ht="30" customHeight="1">
      <c r="B29" s="345"/>
      <c r="C29" s="336"/>
      <c r="D29" s="2002" t="s">
        <v>698</v>
      </c>
      <c r="E29" s="2002"/>
      <c r="F29" s="2002"/>
      <c r="G29" s="2002"/>
      <c r="H29" s="2002"/>
      <c r="I29" s="2002"/>
      <c r="J29" s="2006"/>
      <c r="K29" s="2006"/>
      <c r="L29" s="2006"/>
      <c r="M29" s="2006"/>
      <c r="N29" s="2006"/>
      <c r="O29" s="2006"/>
      <c r="P29" s="2006"/>
      <c r="Q29" s="1044"/>
      <c r="R29" s="1045"/>
      <c r="S29" s="1045"/>
      <c r="T29" s="1045"/>
      <c r="U29" s="1045"/>
      <c r="V29" s="1045"/>
      <c r="W29" s="1046"/>
      <c r="X29" s="909"/>
      <c r="Y29" s="909"/>
      <c r="Z29" s="908"/>
      <c r="AA29" s="908"/>
      <c r="AB29" s="371"/>
      <c r="AC29" s="347"/>
      <c r="AD29" s="373"/>
      <c r="AJ29" s="811" t="s">
        <v>743</v>
      </c>
    </row>
    <row r="30" spans="2:36" s="370" customFormat="1" ht="30" customHeight="1">
      <c r="B30" s="345"/>
      <c r="C30" s="336"/>
      <c r="D30" s="2002" t="s">
        <v>700</v>
      </c>
      <c r="E30" s="2002"/>
      <c r="F30" s="2002"/>
      <c r="G30" s="2002"/>
      <c r="H30" s="2002"/>
      <c r="I30" s="2002"/>
      <c r="J30" s="2006"/>
      <c r="K30" s="2006"/>
      <c r="L30" s="2006"/>
      <c r="M30" s="2006"/>
      <c r="N30" s="2006"/>
      <c r="O30" s="2006"/>
      <c r="P30" s="2006"/>
      <c r="Q30" s="1047" t="s">
        <v>740</v>
      </c>
      <c r="R30" s="1045"/>
      <c r="S30" s="1045"/>
      <c r="T30" s="1045"/>
      <c r="U30" s="1045"/>
      <c r="V30" s="1045"/>
      <c r="W30" s="1048"/>
      <c r="X30" s="909"/>
      <c r="Y30" s="909"/>
      <c r="Z30" s="908"/>
      <c r="AA30" s="908"/>
      <c r="AB30" s="371"/>
      <c r="AC30" s="347"/>
      <c r="AD30" s="373"/>
    </row>
    <row r="31" spans="2:36" s="370" customFormat="1" ht="15" customHeight="1">
      <c r="B31" s="345"/>
      <c r="C31" s="336"/>
      <c r="D31" s="346"/>
      <c r="E31" s="346"/>
      <c r="F31" s="346"/>
      <c r="G31" s="346"/>
      <c r="H31" s="346"/>
      <c r="I31" s="346"/>
      <c r="J31" s="346"/>
      <c r="K31" s="346"/>
      <c r="L31" s="346"/>
      <c r="M31" s="346"/>
      <c r="N31" s="346"/>
      <c r="O31" s="346"/>
      <c r="P31" s="346"/>
      <c r="Q31" s="910"/>
      <c r="R31" s="910"/>
      <c r="S31" s="910"/>
      <c r="T31" s="910"/>
      <c r="U31" s="910"/>
      <c r="V31" s="910"/>
      <c r="W31" s="909"/>
      <c r="X31" s="909"/>
      <c r="Y31" s="909"/>
      <c r="Z31" s="908"/>
      <c r="AA31" s="908"/>
      <c r="AB31" s="371"/>
      <c r="AC31" s="372"/>
      <c r="AD31" s="373"/>
    </row>
    <row r="32" spans="2:36" s="343" customFormat="1" ht="15.5">
      <c r="B32" s="338"/>
      <c r="C32" s="339" t="s">
        <v>936</v>
      </c>
      <c r="D32" s="340"/>
      <c r="E32" s="341"/>
      <c r="F32" s="341"/>
      <c r="G32" s="341"/>
      <c r="H32" s="341"/>
      <c r="I32" s="341"/>
      <c r="J32" s="341"/>
      <c r="K32" s="341"/>
      <c r="L32" s="341"/>
      <c r="M32" s="341"/>
      <c r="N32" s="341"/>
      <c r="O32" s="341"/>
      <c r="P32" s="341"/>
      <c r="Q32" s="906"/>
      <c r="R32" s="906"/>
      <c r="S32" s="906"/>
      <c r="T32" s="906"/>
      <c r="U32" s="907"/>
      <c r="V32" s="906"/>
      <c r="W32" s="906"/>
      <c r="X32" s="906"/>
      <c r="Y32" s="906"/>
      <c r="Z32" s="904"/>
      <c r="AA32" s="904"/>
      <c r="AB32" s="306"/>
      <c r="AC32" s="372"/>
      <c r="AD32" s="373"/>
      <c r="AJ32" s="370"/>
    </row>
    <row r="33" spans="2:40" s="343" customFormat="1" ht="15.5">
      <c r="B33" s="338"/>
      <c r="C33" s="339"/>
      <c r="D33" s="328" t="s">
        <v>722</v>
      </c>
      <c r="E33" s="341"/>
      <c r="F33" s="341"/>
      <c r="G33" s="341"/>
      <c r="H33" s="341"/>
      <c r="I33" s="341"/>
      <c r="J33" s="341"/>
      <c r="K33" s="341"/>
      <c r="L33" s="341"/>
      <c r="M33" s="341"/>
      <c r="N33" s="341"/>
      <c r="O33" s="341"/>
      <c r="P33" s="341"/>
      <c r="Q33" s="906"/>
      <c r="R33" s="906"/>
      <c r="S33" s="906"/>
      <c r="T33" s="906"/>
      <c r="U33" s="907"/>
      <c r="V33" s="906"/>
      <c r="W33" s="906"/>
      <c r="X33" s="906"/>
      <c r="Y33" s="906"/>
      <c r="Z33" s="904"/>
      <c r="AA33" s="904"/>
      <c r="AB33" s="306"/>
      <c r="AC33" s="372"/>
      <c r="AD33" s="373"/>
    </row>
    <row r="34" spans="2:40" s="370" customFormat="1" ht="30" customHeight="1">
      <c r="B34" s="345"/>
      <c r="C34" s="336"/>
      <c r="D34" s="2001" t="s">
        <v>723</v>
      </c>
      <c r="E34" s="2001"/>
      <c r="F34" s="2001"/>
      <c r="G34" s="2001"/>
      <c r="H34" s="2001"/>
      <c r="I34" s="2001"/>
      <c r="J34" s="2003">
        <f>V26</f>
        <v>0</v>
      </c>
      <c r="K34" s="2004"/>
      <c r="L34" s="2004"/>
      <c r="M34" s="2004"/>
      <c r="N34" s="2004"/>
      <c r="O34" s="2004"/>
      <c r="P34" s="2005"/>
      <c r="Q34" s="912" t="s">
        <v>295</v>
      </c>
      <c r="R34" s="905" t="s">
        <v>467</v>
      </c>
      <c r="S34" s="2019"/>
      <c r="T34" s="2019"/>
      <c r="U34" s="2019"/>
      <c r="V34" s="2019"/>
      <c r="W34" s="2019"/>
      <c r="X34" s="2019"/>
      <c r="Y34" s="909"/>
      <c r="Z34" s="909"/>
      <c r="AA34" s="908"/>
      <c r="AB34" s="371"/>
      <c r="AC34" s="372"/>
      <c r="AD34" s="373"/>
      <c r="AJ34" s="811" t="s">
        <v>945</v>
      </c>
    </row>
    <row r="35" spans="2:40" s="343" customFormat="1" ht="30" customHeight="1">
      <c r="B35" s="338"/>
      <c r="C35" s="339"/>
      <c r="D35" s="2002" t="s">
        <v>706</v>
      </c>
      <c r="E35" s="2002"/>
      <c r="F35" s="2002"/>
      <c r="G35" s="2002"/>
      <c r="H35" s="2002"/>
      <c r="I35" s="2002"/>
      <c r="J35" s="1948"/>
      <c r="K35" s="1949"/>
      <c r="L35" s="1949"/>
      <c r="M35" s="1949"/>
      <c r="N35" s="1949"/>
      <c r="O35" s="1949"/>
      <c r="P35" s="1950"/>
      <c r="Q35" s="911" t="s">
        <v>481</v>
      </c>
      <c r="R35" s="909" t="s">
        <v>482</v>
      </c>
      <c r="S35" s="911"/>
      <c r="T35" s="909"/>
      <c r="U35" s="906"/>
      <c r="V35" s="906"/>
      <c r="W35" s="906"/>
      <c r="X35" s="906"/>
      <c r="Y35" s="906"/>
      <c r="Z35" s="904"/>
      <c r="AA35" s="904"/>
      <c r="AB35" s="306"/>
      <c r="AC35" s="372"/>
      <c r="AD35" s="373"/>
    </row>
    <row r="36" spans="2:40" s="370" customFormat="1" ht="30" customHeight="1">
      <c r="B36" s="345"/>
      <c r="C36" s="336"/>
      <c r="D36" s="2002" t="s">
        <v>708</v>
      </c>
      <c r="E36" s="2002"/>
      <c r="F36" s="2002"/>
      <c r="G36" s="2002"/>
      <c r="H36" s="2002"/>
      <c r="I36" s="2002"/>
      <c r="J36" s="2018">
        <f>J34*J35</f>
        <v>0</v>
      </c>
      <c r="K36" s="2018"/>
      <c r="L36" s="2018"/>
      <c r="M36" s="2018"/>
      <c r="N36" s="2018"/>
      <c r="O36" s="2018"/>
      <c r="P36" s="2018"/>
      <c r="Q36" s="912" t="s">
        <v>295</v>
      </c>
      <c r="R36" s="905" t="s">
        <v>732</v>
      </c>
      <c r="S36" s="2019" t="s">
        <v>724</v>
      </c>
      <c r="T36" s="2019"/>
      <c r="U36" s="2019"/>
      <c r="V36" s="2019"/>
      <c r="W36" s="2019"/>
      <c r="X36" s="909"/>
      <c r="Y36" s="909"/>
      <c r="Z36" s="909"/>
      <c r="AA36" s="908"/>
      <c r="AB36" s="371"/>
      <c r="AC36" s="372"/>
      <c r="AD36" s="373"/>
      <c r="AJ36" s="811" t="s">
        <v>945</v>
      </c>
      <c r="AN36" s="343"/>
    </row>
    <row r="37" spans="2:40" s="370" customFormat="1" ht="15" customHeight="1">
      <c r="B37" s="345"/>
      <c r="C37" s="336"/>
      <c r="D37" s="760"/>
      <c r="E37" s="349"/>
      <c r="F37" s="350"/>
      <c r="G37" s="351"/>
      <c r="H37" s="351"/>
      <c r="I37" s="351"/>
      <c r="J37" s="351"/>
      <c r="K37" s="351"/>
      <c r="L37" s="307"/>
      <c r="M37" s="307"/>
      <c r="N37" s="307"/>
      <c r="O37" s="307"/>
      <c r="P37" s="307"/>
      <c r="Q37" s="913"/>
      <c r="R37" s="913"/>
      <c r="S37" s="913"/>
      <c r="T37" s="913"/>
      <c r="U37" s="913"/>
      <c r="V37" s="913"/>
      <c r="W37" s="913"/>
      <c r="X37" s="913"/>
      <c r="Y37" s="913"/>
      <c r="Z37" s="908"/>
      <c r="AA37" s="908"/>
      <c r="AB37" s="371"/>
      <c r="AC37" s="372"/>
      <c r="AD37" s="373"/>
    </row>
    <row r="38" spans="2:40" s="343" customFormat="1" ht="15.5">
      <c r="B38" s="338"/>
      <c r="C38" s="339"/>
      <c r="D38" s="328" t="s">
        <v>937</v>
      </c>
      <c r="E38" s="341"/>
      <c r="F38" s="341"/>
      <c r="G38" s="341"/>
      <c r="H38" s="341"/>
      <c r="I38" s="341"/>
      <c r="J38" s="341"/>
      <c r="K38" s="341"/>
      <c r="L38" s="341"/>
      <c r="M38" s="341"/>
      <c r="N38" s="341"/>
      <c r="O38" s="341"/>
      <c r="P38" s="341"/>
      <c r="Q38" s="906"/>
      <c r="R38" s="906"/>
      <c r="S38" s="906"/>
      <c r="T38" s="906"/>
      <c r="U38" s="907"/>
      <c r="V38" s="906"/>
      <c r="W38" s="906"/>
      <c r="X38" s="906"/>
      <c r="Y38" s="906"/>
      <c r="Z38" s="904"/>
      <c r="AA38" s="904"/>
      <c r="AB38" s="306"/>
      <c r="AC38" s="372"/>
      <c r="AD38" s="373"/>
    </row>
    <row r="39" spans="2:40" s="370" customFormat="1" ht="30" customHeight="1">
      <c r="B39" s="345"/>
      <c r="C39" s="336"/>
      <c r="D39" s="2017" t="s">
        <v>725</v>
      </c>
      <c r="E39" s="2017"/>
      <c r="F39" s="2017"/>
      <c r="G39" s="2017"/>
      <c r="H39" s="2017"/>
      <c r="I39" s="2017"/>
      <c r="J39" s="2018">
        <f>J30*160000*J35</f>
        <v>0</v>
      </c>
      <c r="K39" s="2018"/>
      <c r="L39" s="2018"/>
      <c r="M39" s="2018"/>
      <c r="N39" s="2018"/>
      <c r="O39" s="2018"/>
      <c r="P39" s="2018"/>
      <c r="Q39" s="912" t="s">
        <v>295</v>
      </c>
      <c r="R39" s="905" t="s">
        <v>747</v>
      </c>
      <c r="S39" s="2019" t="s">
        <v>751</v>
      </c>
      <c r="T39" s="2019"/>
      <c r="U39" s="2019"/>
      <c r="V39" s="2019"/>
      <c r="W39" s="2019"/>
      <c r="X39" s="2019"/>
      <c r="Y39" s="2019"/>
      <c r="Z39" s="909"/>
      <c r="AA39" s="908"/>
      <c r="AB39" s="371"/>
      <c r="AC39" s="372"/>
      <c r="AD39" s="373"/>
      <c r="AJ39" s="811" t="s">
        <v>945</v>
      </c>
    </row>
    <row r="40" spans="2:40" s="370" customFormat="1" ht="15" customHeight="1">
      <c r="B40" s="345"/>
      <c r="C40" s="336"/>
      <c r="D40" s="353"/>
      <c r="E40" s="759"/>
      <c r="F40" s="354"/>
      <c r="G40" s="353"/>
      <c r="H40" s="353"/>
      <c r="I40" s="757"/>
      <c r="J40" s="757"/>
      <c r="K40" s="757"/>
      <c r="L40" s="757"/>
      <c r="M40" s="757"/>
      <c r="N40" s="757"/>
      <c r="O40" s="757"/>
      <c r="P40" s="757"/>
      <c r="Q40" s="1014"/>
      <c r="R40" s="1014"/>
      <c r="S40" s="1014"/>
      <c r="T40" s="1014"/>
      <c r="U40" s="1014"/>
      <c r="V40" s="1014"/>
      <c r="W40" s="1014"/>
      <c r="X40" s="1014"/>
      <c r="Y40" s="1014"/>
      <c r="Z40" s="908"/>
      <c r="AA40" s="908"/>
      <c r="AB40" s="371"/>
      <c r="AC40" s="372"/>
      <c r="AD40" s="373"/>
    </row>
    <row r="41" spans="2:40" s="343" customFormat="1" ht="15.5">
      <c r="B41" s="338"/>
      <c r="C41" s="339"/>
      <c r="D41" s="328" t="s">
        <v>938</v>
      </c>
      <c r="E41" s="341"/>
      <c r="F41" s="341"/>
      <c r="G41" s="341"/>
      <c r="H41" s="341"/>
      <c r="I41" s="341"/>
      <c r="J41" s="341"/>
      <c r="K41" s="341"/>
      <c r="L41" s="341"/>
      <c r="M41" s="341"/>
      <c r="N41" s="341"/>
      <c r="O41" s="341"/>
      <c r="P41" s="341"/>
      <c r="Q41" s="906"/>
      <c r="R41" s="906"/>
      <c r="S41" s="906"/>
      <c r="T41" s="906"/>
      <c r="U41" s="907"/>
      <c r="V41" s="906"/>
      <c r="W41" s="906"/>
      <c r="X41" s="906"/>
      <c r="Y41" s="906"/>
      <c r="Z41" s="904"/>
      <c r="AA41" s="904"/>
      <c r="AB41" s="306"/>
      <c r="AC41" s="372"/>
      <c r="AD41" s="373"/>
    </row>
    <row r="42" spans="2:40" s="370" customFormat="1" ht="40" customHeight="1">
      <c r="B42" s="345"/>
      <c r="C42" s="336"/>
      <c r="D42" s="2017" t="s">
        <v>726</v>
      </c>
      <c r="E42" s="2017"/>
      <c r="F42" s="2017"/>
      <c r="G42" s="2017"/>
      <c r="H42" s="2017"/>
      <c r="I42" s="2017"/>
      <c r="J42" s="2018">
        <f>MIN(J36,J39)</f>
        <v>0</v>
      </c>
      <c r="K42" s="2018"/>
      <c r="L42" s="2018"/>
      <c r="M42" s="2018"/>
      <c r="N42" s="2018"/>
      <c r="O42" s="2018"/>
      <c r="P42" s="2018"/>
      <c r="Q42" s="912" t="s">
        <v>295</v>
      </c>
      <c r="R42" s="905" t="s">
        <v>748</v>
      </c>
      <c r="S42" s="2019" t="s">
        <v>749</v>
      </c>
      <c r="T42" s="2019"/>
      <c r="U42" s="2019"/>
      <c r="V42" s="2019"/>
      <c r="W42" s="2019"/>
      <c r="X42" s="2019"/>
      <c r="Y42" s="909"/>
      <c r="Z42" s="909"/>
      <c r="AA42" s="908"/>
      <c r="AB42" s="371"/>
      <c r="AC42" s="372"/>
      <c r="AD42" s="373"/>
      <c r="AJ42" s="811" t="s">
        <v>945</v>
      </c>
    </row>
    <row r="43" spans="2:40" s="370" customFormat="1" ht="15" customHeight="1">
      <c r="B43" s="345"/>
      <c r="C43" s="336"/>
      <c r="D43" s="771" t="s">
        <v>1021</v>
      </c>
      <c r="E43" s="307"/>
      <c r="F43" s="307"/>
      <c r="G43" s="307"/>
      <c r="H43" s="307"/>
      <c r="I43" s="307"/>
      <c r="J43" s="307"/>
      <c r="K43" s="307"/>
      <c r="L43" s="307"/>
      <c r="M43" s="307"/>
      <c r="N43" s="307"/>
      <c r="O43" s="307"/>
      <c r="P43" s="307"/>
      <c r="Q43" s="913"/>
      <c r="R43" s="913"/>
      <c r="S43" s="913"/>
      <c r="T43" s="913"/>
      <c r="U43" s="913"/>
      <c r="V43" s="913"/>
      <c r="W43" s="913"/>
      <c r="X43" s="913"/>
      <c r="Y43" s="913"/>
      <c r="Z43" s="913"/>
      <c r="AA43" s="908"/>
      <c r="AB43" s="371"/>
      <c r="AC43" s="372"/>
      <c r="AD43" s="373"/>
    </row>
    <row r="44" spans="2:40" s="343" customFormat="1" ht="15.5">
      <c r="B44" s="338"/>
      <c r="C44" s="339"/>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38"/>
      <c r="AB44" s="306"/>
      <c r="AC44" s="372"/>
      <c r="AD44" s="373"/>
    </row>
    <row r="45" spans="2:40" s="343" customFormat="1" ht="15.5">
      <c r="B45" s="338"/>
      <c r="C45" s="339"/>
      <c r="D45" s="340"/>
      <c r="E45" s="341"/>
      <c r="F45" s="341"/>
      <c r="G45" s="341"/>
      <c r="H45" s="341"/>
      <c r="I45" s="341"/>
      <c r="J45" s="341"/>
      <c r="K45" s="341"/>
      <c r="L45" s="341"/>
      <c r="M45" s="341"/>
      <c r="N45" s="341"/>
      <c r="O45" s="341"/>
      <c r="P45" s="341"/>
      <c r="Q45" s="341"/>
      <c r="R45" s="341"/>
      <c r="S45" s="341"/>
      <c r="T45" s="341"/>
      <c r="U45" s="342"/>
      <c r="V45" s="341"/>
      <c r="W45" s="341"/>
      <c r="X45" s="341"/>
      <c r="Y45" s="341"/>
      <c r="Z45" s="338"/>
      <c r="AA45" s="338"/>
      <c r="AB45" s="306"/>
      <c r="AC45" s="372"/>
      <c r="AD45" s="373"/>
    </row>
    <row r="46" spans="2:40" s="343" customFormat="1" ht="15.5">
      <c r="B46" s="338"/>
      <c r="C46" s="339"/>
      <c r="D46" s="340"/>
      <c r="E46" s="341"/>
      <c r="F46" s="341"/>
      <c r="G46" s="341"/>
      <c r="H46" s="341"/>
      <c r="I46" s="341"/>
      <c r="J46" s="341"/>
      <c r="K46" s="341"/>
      <c r="L46" s="341"/>
      <c r="M46" s="341"/>
      <c r="N46" s="341"/>
      <c r="O46" s="341"/>
      <c r="P46" s="341"/>
      <c r="Q46" s="341"/>
      <c r="R46" s="341"/>
      <c r="S46" s="341"/>
      <c r="T46" s="341"/>
      <c r="U46" s="342"/>
      <c r="V46" s="341"/>
      <c r="W46" s="341"/>
      <c r="X46" s="341"/>
      <c r="Y46" s="341"/>
      <c r="Z46" s="338"/>
      <c r="AA46" s="338"/>
      <c r="AB46" s="306"/>
      <c r="AC46" s="372"/>
      <c r="AD46" s="373"/>
    </row>
    <row r="47" spans="2:40" s="343" customFormat="1" ht="15.5">
      <c r="B47" s="338"/>
      <c r="C47" s="339"/>
      <c r="D47" s="340"/>
      <c r="E47" s="341"/>
      <c r="F47" s="341"/>
      <c r="G47" s="341"/>
      <c r="H47" s="341"/>
      <c r="I47" s="341"/>
      <c r="J47" s="341"/>
      <c r="K47" s="341"/>
      <c r="L47" s="341"/>
      <c r="M47" s="341"/>
      <c r="N47" s="341"/>
      <c r="O47" s="341"/>
      <c r="P47" s="341"/>
      <c r="Q47" s="341"/>
      <c r="R47" s="341"/>
      <c r="S47" s="341"/>
      <c r="T47" s="341"/>
      <c r="U47" s="342"/>
      <c r="V47" s="341"/>
      <c r="W47" s="341"/>
      <c r="X47" s="341"/>
      <c r="Y47" s="341"/>
      <c r="Z47" s="338"/>
      <c r="AA47" s="338"/>
      <c r="AB47" s="306"/>
      <c r="AC47" s="372"/>
      <c r="AD47" s="373"/>
    </row>
    <row r="48" spans="2:40" s="343" customFormat="1" ht="15.5">
      <c r="B48" s="338"/>
      <c r="C48" s="339"/>
      <c r="D48" s="340"/>
      <c r="E48" s="341"/>
      <c r="F48" s="341"/>
      <c r="G48" s="341"/>
      <c r="H48" s="341"/>
      <c r="I48" s="341"/>
      <c r="J48" s="341"/>
      <c r="K48" s="341"/>
      <c r="L48" s="341"/>
      <c r="M48" s="341"/>
      <c r="N48" s="341"/>
      <c r="O48" s="341"/>
      <c r="P48" s="341"/>
      <c r="Q48" s="341"/>
      <c r="R48" s="341"/>
      <c r="S48" s="341"/>
      <c r="T48" s="341"/>
      <c r="U48" s="342"/>
      <c r="V48" s="341"/>
      <c r="W48" s="341"/>
      <c r="X48" s="341"/>
      <c r="Y48" s="341"/>
      <c r="Z48" s="338"/>
      <c r="AA48" s="338"/>
      <c r="AB48" s="306"/>
      <c r="AC48" s="372"/>
      <c r="AD48" s="373"/>
    </row>
    <row r="49" spans="2:31" s="343" customFormat="1" ht="15.5">
      <c r="B49" s="338"/>
      <c r="C49" s="339"/>
      <c r="D49" s="340"/>
      <c r="E49" s="341"/>
      <c r="F49" s="341"/>
      <c r="G49" s="341"/>
      <c r="H49" s="341"/>
      <c r="I49" s="341"/>
      <c r="J49" s="341"/>
      <c r="K49" s="341"/>
      <c r="L49" s="341"/>
      <c r="M49" s="341"/>
      <c r="N49" s="341"/>
      <c r="O49" s="341"/>
      <c r="P49" s="341"/>
      <c r="Q49" s="341"/>
      <c r="R49" s="341"/>
      <c r="S49" s="341"/>
      <c r="T49" s="341"/>
      <c r="U49" s="342"/>
      <c r="V49" s="341"/>
      <c r="W49" s="341"/>
      <c r="X49" s="341"/>
      <c r="Y49" s="341"/>
      <c r="Z49" s="338"/>
      <c r="AA49" s="338"/>
      <c r="AB49" s="306"/>
      <c r="AC49" s="372"/>
      <c r="AD49" s="373"/>
    </row>
    <row r="50" spans="2:31" s="343" customFormat="1" ht="15.5">
      <c r="B50" s="338"/>
      <c r="C50" s="339"/>
      <c r="D50" s="340"/>
      <c r="E50" s="341"/>
      <c r="F50" s="341"/>
      <c r="G50" s="341"/>
      <c r="H50" s="341"/>
      <c r="I50" s="341"/>
      <c r="J50" s="341"/>
      <c r="K50" s="341"/>
      <c r="L50" s="341"/>
      <c r="M50" s="341"/>
      <c r="N50" s="341"/>
      <c r="O50" s="341"/>
      <c r="P50" s="341"/>
      <c r="Q50" s="341"/>
      <c r="R50" s="341"/>
      <c r="S50" s="341"/>
      <c r="T50" s="341"/>
      <c r="U50" s="342"/>
      <c r="V50" s="341"/>
      <c r="W50" s="341"/>
      <c r="X50" s="341"/>
      <c r="Y50" s="341"/>
      <c r="Z50" s="338"/>
      <c r="AA50" s="338"/>
      <c r="AB50" s="306"/>
      <c r="AC50" s="355"/>
      <c r="AD50" s="356"/>
    </row>
    <row r="51" spans="2:31" s="343" customFormat="1" ht="15.5">
      <c r="B51" s="338"/>
      <c r="C51" s="339"/>
      <c r="D51" s="340"/>
      <c r="E51" s="341"/>
      <c r="F51" s="341"/>
      <c r="G51" s="341"/>
      <c r="H51" s="341"/>
      <c r="I51" s="341"/>
      <c r="J51" s="341"/>
      <c r="K51" s="341"/>
      <c r="L51" s="341"/>
      <c r="M51" s="341"/>
      <c r="N51" s="341"/>
      <c r="O51" s="341"/>
      <c r="P51" s="341"/>
      <c r="Q51" s="341"/>
      <c r="R51" s="341"/>
      <c r="S51" s="341"/>
      <c r="T51" s="341"/>
      <c r="U51" s="342"/>
      <c r="V51" s="341"/>
      <c r="W51" s="341"/>
      <c r="X51" s="341"/>
      <c r="Y51" s="341"/>
      <c r="Z51" s="338"/>
      <c r="AA51" s="338"/>
      <c r="AB51" s="306"/>
      <c r="AC51" s="355"/>
      <c r="AD51" s="356"/>
    </row>
    <row r="52" spans="2:31" s="343" customFormat="1" ht="15.5">
      <c r="B52" s="338"/>
      <c r="C52" s="339"/>
      <c r="D52" s="340"/>
      <c r="E52" s="341"/>
      <c r="F52" s="341"/>
      <c r="G52" s="341"/>
      <c r="H52" s="341"/>
      <c r="I52" s="341"/>
      <c r="J52" s="341"/>
      <c r="K52" s="341"/>
      <c r="L52" s="341"/>
      <c r="M52" s="341"/>
      <c r="N52" s="341"/>
      <c r="O52" s="341"/>
      <c r="P52" s="341"/>
      <c r="Q52" s="341"/>
      <c r="R52" s="341"/>
      <c r="S52" s="341"/>
      <c r="T52" s="341"/>
      <c r="U52" s="342"/>
      <c r="V52" s="341"/>
      <c r="W52" s="341"/>
      <c r="X52" s="341"/>
      <c r="Y52" s="341"/>
      <c r="Z52" s="338"/>
      <c r="AA52" s="338"/>
      <c r="AB52" s="306"/>
      <c r="AC52" s="355"/>
      <c r="AD52" s="356"/>
    </row>
    <row r="53" spans="2:31" s="343" customFormat="1" ht="15.5">
      <c r="B53" s="338"/>
      <c r="C53" s="339"/>
      <c r="D53" s="340"/>
      <c r="E53" s="341"/>
      <c r="F53" s="341"/>
      <c r="G53" s="341"/>
      <c r="H53" s="341"/>
      <c r="I53" s="341"/>
      <c r="J53" s="341"/>
      <c r="K53" s="341"/>
      <c r="L53" s="341"/>
      <c r="M53" s="341"/>
      <c r="N53" s="341"/>
      <c r="O53" s="341"/>
      <c r="P53" s="341"/>
      <c r="Q53" s="341"/>
      <c r="R53" s="341"/>
      <c r="S53" s="341"/>
      <c r="T53" s="341"/>
      <c r="U53" s="342"/>
      <c r="V53" s="341"/>
      <c r="W53" s="341"/>
      <c r="X53" s="341"/>
      <c r="Y53" s="341"/>
      <c r="Z53" s="338"/>
      <c r="AA53" s="338"/>
      <c r="AB53" s="306"/>
      <c r="AC53" s="355"/>
      <c r="AD53" s="356"/>
    </row>
    <row r="54" spans="2:31" s="343" customFormat="1" ht="15.5">
      <c r="B54" s="338"/>
      <c r="C54" s="339"/>
      <c r="D54" s="340"/>
      <c r="E54" s="341"/>
      <c r="F54" s="341"/>
      <c r="G54" s="341"/>
      <c r="H54" s="341"/>
      <c r="I54" s="341"/>
      <c r="J54" s="341"/>
      <c r="K54" s="341"/>
      <c r="L54" s="341"/>
      <c r="M54" s="341"/>
      <c r="N54" s="341"/>
      <c r="O54" s="341"/>
      <c r="P54" s="341"/>
      <c r="Q54" s="341"/>
      <c r="R54" s="341"/>
      <c r="S54" s="341"/>
      <c r="T54" s="341"/>
      <c r="U54" s="342"/>
      <c r="V54" s="341"/>
      <c r="W54" s="341"/>
      <c r="X54" s="341"/>
      <c r="Y54" s="341"/>
      <c r="Z54" s="338"/>
      <c r="AA54" s="338"/>
      <c r="AB54" s="306"/>
      <c r="AC54" s="355"/>
      <c r="AD54" s="356"/>
    </row>
    <row r="55" spans="2:31" s="343" customFormat="1" ht="15.5">
      <c r="B55" s="338"/>
      <c r="C55" s="339"/>
      <c r="D55" s="340"/>
      <c r="E55" s="341"/>
      <c r="F55" s="341"/>
      <c r="G55" s="341"/>
      <c r="H55" s="341"/>
      <c r="I55" s="341"/>
      <c r="J55" s="341"/>
      <c r="K55" s="341"/>
      <c r="L55" s="341"/>
      <c r="M55" s="341"/>
      <c r="N55" s="341"/>
      <c r="O55" s="341"/>
      <c r="P55" s="341"/>
      <c r="Q55" s="341"/>
      <c r="R55" s="341"/>
      <c r="S55" s="341"/>
      <c r="T55" s="341"/>
      <c r="U55" s="342"/>
      <c r="V55" s="341"/>
      <c r="W55" s="341"/>
      <c r="X55" s="341"/>
      <c r="Y55" s="341"/>
      <c r="Z55" s="338"/>
      <c r="AA55" s="338"/>
      <c r="AB55" s="306"/>
      <c r="AC55" s="355"/>
      <c r="AD55" s="356"/>
    </row>
    <row r="56" spans="2:31" s="343" customFormat="1" ht="15.5">
      <c r="B56" s="338"/>
      <c r="C56" s="339"/>
      <c r="D56" s="340"/>
      <c r="E56" s="341"/>
      <c r="F56" s="341"/>
      <c r="G56" s="341"/>
      <c r="H56" s="341"/>
      <c r="I56" s="341"/>
      <c r="J56" s="341"/>
      <c r="K56" s="341"/>
      <c r="L56" s="341"/>
      <c r="M56" s="341"/>
      <c r="N56" s="341"/>
      <c r="O56" s="341"/>
      <c r="P56" s="341"/>
      <c r="Q56" s="341"/>
      <c r="R56" s="341"/>
      <c r="S56" s="341"/>
      <c r="T56" s="341"/>
      <c r="U56" s="342"/>
      <c r="V56" s="341"/>
      <c r="W56" s="341"/>
      <c r="X56" s="341"/>
      <c r="Y56" s="341"/>
      <c r="Z56" s="338"/>
      <c r="AA56" s="338"/>
      <c r="AB56" s="306"/>
      <c r="AC56" s="355"/>
      <c r="AD56" s="356"/>
    </row>
    <row r="57" spans="2:31" s="343" customFormat="1" ht="15.5">
      <c r="B57" s="338"/>
      <c r="C57" s="339"/>
      <c r="D57" s="340"/>
      <c r="E57" s="341"/>
      <c r="F57" s="341"/>
      <c r="G57" s="341"/>
      <c r="H57" s="341"/>
      <c r="I57" s="341"/>
      <c r="J57" s="341"/>
      <c r="K57" s="341"/>
      <c r="L57" s="341"/>
      <c r="M57" s="341"/>
      <c r="N57" s="341"/>
      <c r="O57" s="341"/>
      <c r="P57" s="341"/>
      <c r="Q57" s="341"/>
      <c r="R57" s="341"/>
      <c r="S57" s="341"/>
      <c r="T57" s="341"/>
      <c r="U57" s="342"/>
      <c r="V57" s="341"/>
      <c r="W57" s="341"/>
      <c r="X57" s="341"/>
      <c r="Y57" s="341"/>
      <c r="Z57" s="338"/>
      <c r="AA57" s="338"/>
      <c r="AB57" s="306"/>
      <c r="AC57" s="355"/>
      <c r="AD57" s="356"/>
    </row>
    <row r="58" spans="2:31" ht="12.75" customHeight="1">
      <c r="B58" s="330"/>
      <c r="C58" s="330"/>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C58" s="355"/>
      <c r="AD58" s="356"/>
    </row>
    <row r="59" spans="2:31" ht="20.149999999999999" customHeight="1">
      <c r="AC59" s="355"/>
      <c r="AD59" s="356"/>
    </row>
    <row r="60" spans="2:31" ht="20.149999999999999" customHeight="1">
      <c r="AC60" s="355"/>
      <c r="AD60" s="356"/>
    </row>
    <row r="61" spans="2:31" ht="20.149999999999999" customHeight="1">
      <c r="AC61" s="355"/>
      <c r="AD61" s="356"/>
    </row>
    <row r="62" spans="2:31" ht="20.149999999999999" customHeight="1">
      <c r="AC62" s="355"/>
      <c r="AD62" s="356"/>
    </row>
    <row r="63" spans="2:31" ht="20.149999999999999" customHeight="1">
      <c r="AC63" s="355"/>
      <c r="AD63" s="356"/>
      <c r="AE63" s="357"/>
    </row>
    <row r="64" spans="2:31" ht="20.149999999999999" customHeight="1">
      <c r="AC64" s="355"/>
      <c r="AD64" s="356"/>
    </row>
    <row r="65" spans="29:30" ht="20.149999999999999" customHeight="1">
      <c r="AC65" s="355"/>
      <c r="AD65" s="356"/>
    </row>
    <row r="66" spans="29:30" ht="20.149999999999999" customHeight="1">
      <c r="AC66" s="355"/>
      <c r="AD66" s="356"/>
    </row>
    <row r="67" spans="29:30" ht="20.149999999999999" customHeight="1">
      <c r="AC67" s="355"/>
      <c r="AD67" s="356"/>
    </row>
    <row r="68" spans="29:30" ht="20.149999999999999" customHeight="1">
      <c r="AC68" s="355"/>
      <c r="AD68" s="356"/>
    </row>
    <row r="69" spans="29:30" ht="20.149999999999999" customHeight="1">
      <c r="AC69" s="355"/>
      <c r="AD69" s="356"/>
    </row>
    <row r="70" spans="29:30" ht="20.149999999999999" customHeight="1">
      <c r="AC70" s="355"/>
      <c r="AD70" s="356"/>
    </row>
    <row r="71" spans="29:30" ht="20.149999999999999" customHeight="1">
      <c r="AC71" s="355"/>
      <c r="AD71" s="356"/>
    </row>
    <row r="72" spans="29:30" ht="20.149999999999999" customHeight="1">
      <c r="AC72" s="355"/>
      <c r="AD72" s="356"/>
    </row>
    <row r="73" spans="29:30" ht="20.149999999999999" customHeight="1">
      <c r="AC73" s="355"/>
      <c r="AD73" s="356"/>
    </row>
    <row r="74" spans="29:30" ht="20.149999999999999" customHeight="1">
      <c r="AC74" s="355"/>
      <c r="AD74" s="356"/>
    </row>
    <row r="75" spans="29:30" ht="20.149999999999999" customHeight="1">
      <c r="AC75" s="358"/>
      <c r="AD75" s="359"/>
    </row>
    <row r="76" spans="29:30" ht="20.149999999999999" customHeight="1">
      <c r="AC76" s="355"/>
      <c r="AD76" s="356"/>
    </row>
    <row r="77" spans="29:30" ht="20.149999999999999" customHeight="1">
      <c r="AC77" s="355"/>
      <c r="AD77" s="356"/>
    </row>
    <row r="78" spans="29:30" ht="20.149999999999999" customHeight="1">
      <c r="AC78" s="355"/>
      <c r="AD78" s="356"/>
    </row>
    <row r="79" spans="29:30" ht="20.149999999999999" customHeight="1">
      <c r="AC79" s="355"/>
      <c r="AD79" s="356"/>
    </row>
    <row r="80" spans="29:30" ht="20.149999999999999" customHeight="1">
      <c r="AC80" s="355"/>
      <c r="AD80" s="356"/>
    </row>
    <row r="81" spans="29:30" ht="20.149999999999999" customHeight="1">
      <c r="AC81" s="355"/>
      <c r="AD81" s="356"/>
    </row>
    <row r="82" spans="29:30" ht="20.149999999999999" customHeight="1">
      <c r="AC82" s="355"/>
      <c r="AD82" s="356"/>
    </row>
    <row r="83" spans="29:30" ht="20.149999999999999" customHeight="1">
      <c r="AC83" s="355"/>
      <c r="AD83" s="356"/>
    </row>
    <row r="84" spans="29:30" ht="20.149999999999999" customHeight="1">
      <c r="AC84" s="355"/>
      <c r="AD84" s="356"/>
    </row>
    <row r="92" spans="29:30" ht="20.149999999999999" customHeight="1">
      <c r="AD92" s="360"/>
    </row>
    <row r="93" spans="29:30" ht="20.149999999999999" customHeight="1">
      <c r="AD93" s="361"/>
    </row>
    <row r="157" spans="29:30" ht="20.149999999999999" customHeight="1">
      <c r="AC157" s="362"/>
      <c r="AD157" s="363"/>
    </row>
    <row r="158" spans="29:30" ht="20.149999999999999" customHeight="1">
      <c r="AC158" s="362"/>
      <c r="AD158" s="363"/>
    </row>
    <row r="159" spans="29:30" ht="20.149999999999999" customHeight="1">
      <c r="AC159" s="362"/>
      <c r="AD159" s="363"/>
    </row>
    <row r="160" spans="29:30" ht="20.149999999999999" customHeight="1">
      <c r="AC160" s="362"/>
      <c r="AD160" s="363"/>
    </row>
    <row r="161" spans="29:30" ht="20.149999999999999" customHeight="1">
      <c r="AC161" s="362"/>
      <c r="AD161" s="363"/>
    </row>
    <row r="162" spans="29:30" ht="20.149999999999999" customHeight="1">
      <c r="AC162" s="362"/>
      <c r="AD162" s="363"/>
    </row>
    <row r="163" spans="29:30" ht="20.149999999999999" customHeight="1">
      <c r="AC163" s="362"/>
      <c r="AD163" s="363"/>
    </row>
    <row r="164" spans="29:30" ht="20.149999999999999" customHeight="1">
      <c r="AC164" s="362"/>
      <c r="AD164" s="363"/>
    </row>
    <row r="165" spans="29:30" ht="20.149999999999999" customHeight="1">
      <c r="AC165" s="362"/>
      <c r="AD165" s="363"/>
    </row>
    <row r="166" spans="29:30" ht="20.149999999999999" customHeight="1">
      <c r="AC166" s="362"/>
      <c r="AD166" s="363"/>
    </row>
    <row r="167" spans="29:30" ht="20.149999999999999" customHeight="1">
      <c r="AC167" s="362"/>
      <c r="AD167" s="363"/>
    </row>
    <row r="168" spans="29:30" ht="20.149999999999999" customHeight="1">
      <c r="AC168" s="362"/>
      <c r="AD168" s="363"/>
    </row>
    <row r="169" spans="29:30" ht="20.149999999999999" customHeight="1">
      <c r="AC169" s="362"/>
      <c r="AD169" s="363"/>
    </row>
    <row r="170" spans="29:30" ht="20.149999999999999" customHeight="1">
      <c r="AC170" s="362"/>
      <c r="AD170" s="363"/>
    </row>
    <row r="171" spans="29:30" ht="20.149999999999999" customHeight="1">
      <c r="AC171" s="362"/>
      <c r="AD171" s="363"/>
    </row>
    <row r="172" spans="29:30" ht="20.149999999999999" customHeight="1">
      <c r="AC172" s="362"/>
      <c r="AD172" s="363"/>
    </row>
    <row r="173" spans="29:30" ht="20.149999999999999" customHeight="1">
      <c r="AC173" s="362"/>
      <c r="AD173" s="363"/>
    </row>
    <row r="174" spans="29:30" ht="20.149999999999999" customHeight="1">
      <c r="AC174" s="362"/>
      <c r="AD174" s="363"/>
    </row>
    <row r="175" spans="29:30" ht="20.149999999999999" customHeight="1">
      <c r="AC175" s="362"/>
      <c r="AD175" s="363"/>
    </row>
    <row r="176" spans="29:30" ht="20.149999999999999" customHeight="1">
      <c r="AC176" s="362"/>
      <c r="AD176" s="363"/>
    </row>
    <row r="177" spans="29:30" ht="20.149999999999999" customHeight="1">
      <c r="AC177" s="362"/>
      <c r="AD177" s="363"/>
    </row>
    <row r="178" spans="29:30" ht="20.149999999999999" customHeight="1">
      <c r="AC178" s="362"/>
      <c r="AD178" s="363"/>
    </row>
    <row r="179" spans="29:30" ht="20.149999999999999" customHeight="1">
      <c r="AC179" s="362"/>
      <c r="AD179" s="363"/>
    </row>
    <row r="180" spans="29:30" ht="20.149999999999999" customHeight="1">
      <c r="AC180" s="362"/>
      <c r="AD180" s="363"/>
    </row>
    <row r="181" spans="29:30" ht="20.149999999999999" customHeight="1">
      <c r="AC181" s="362"/>
      <c r="AD181" s="363"/>
    </row>
    <row r="182" spans="29:30" ht="20.149999999999999" customHeight="1">
      <c r="AC182" s="362"/>
      <c r="AD182" s="363"/>
    </row>
    <row r="183" spans="29:30" ht="20.149999999999999" customHeight="1">
      <c r="AC183" s="362"/>
      <c r="AD183" s="363"/>
    </row>
    <row r="184" spans="29:30" ht="20.149999999999999" customHeight="1">
      <c r="AC184" s="362"/>
      <c r="AD184" s="363"/>
    </row>
    <row r="185" spans="29:30" ht="20.149999999999999" customHeight="1">
      <c r="AC185" s="362"/>
      <c r="AD185" s="363"/>
    </row>
    <row r="186" spans="29:30" ht="20.149999999999999" customHeight="1">
      <c r="AC186" s="362"/>
      <c r="AD186" s="363"/>
    </row>
    <row r="187" spans="29:30" ht="20.149999999999999" customHeight="1">
      <c r="AC187" s="362"/>
      <c r="AD187" s="363"/>
    </row>
    <row r="188" spans="29:30" ht="20.149999999999999" customHeight="1">
      <c r="AC188" s="362"/>
      <c r="AD188" s="363"/>
    </row>
    <row r="189" spans="29:30" ht="20.149999999999999" customHeight="1">
      <c r="AC189" s="362"/>
      <c r="AD189" s="363"/>
    </row>
    <row r="190" spans="29:30" ht="20.149999999999999" customHeight="1">
      <c r="AC190" s="362"/>
      <c r="AD190" s="363"/>
    </row>
    <row r="191" spans="29:30" ht="20.149999999999999" customHeight="1">
      <c r="AC191" s="362"/>
      <c r="AD191" s="363"/>
    </row>
    <row r="192" spans="29:30" ht="20.149999999999999" customHeight="1">
      <c r="AC192" s="362"/>
      <c r="AD192" s="363"/>
    </row>
    <row r="193" spans="29:30" ht="20.149999999999999" customHeight="1">
      <c r="AC193" s="362"/>
      <c r="AD193" s="363"/>
    </row>
    <row r="194" spans="29:30" ht="20.149999999999999" customHeight="1">
      <c r="AC194" s="362"/>
      <c r="AD194" s="363"/>
    </row>
    <row r="195" spans="29:30" ht="20.149999999999999" customHeight="1">
      <c r="AC195" s="362"/>
      <c r="AD195" s="363"/>
    </row>
    <row r="196" spans="29:30" ht="20.149999999999999" customHeight="1">
      <c r="AC196" s="362"/>
      <c r="AD196" s="363"/>
    </row>
    <row r="197" spans="29:30" ht="20.149999999999999" customHeight="1">
      <c r="AC197" s="362"/>
      <c r="AD197" s="363"/>
    </row>
    <row r="198" spans="29:30" ht="20.149999999999999" customHeight="1">
      <c r="AC198" s="364"/>
      <c r="AD198" s="308"/>
    </row>
    <row r="199" spans="29:30" ht="20.149999999999999" customHeight="1">
      <c r="AC199" s="364"/>
      <c r="AD199" s="308"/>
    </row>
    <row r="200" spans="29:30" ht="20.149999999999999" customHeight="1">
      <c r="AC200" s="365"/>
      <c r="AD200" s="309"/>
    </row>
    <row r="201" spans="29:30" ht="20.149999999999999" customHeight="1">
      <c r="AC201" s="365"/>
      <c r="AD201" s="309"/>
    </row>
    <row r="202" spans="29:30" ht="20.149999999999999" customHeight="1">
      <c r="AC202" s="365"/>
      <c r="AD202" s="309"/>
    </row>
    <row r="203" spans="29:30" ht="20.149999999999999" customHeight="1">
      <c r="AC203" s="365"/>
      <c r="AD203" s="309"/>
    </row>
  </sheetData>
  <sheetProtection formatCells="0" formatRows="0" insertRows="0" deleteRows="0" autoFilter="0" pivotTables="0"/>
  <mergeCells count="95">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Z23:AB23"/>
    <mergeCell ref="D26:P26"/>
    <mergeCell ref="R26:T26"/>
    <mergeCell ref="V26:X26"/>
    <mergeCell ref="Z26:AB26"/>
    <mergeCell ref="D25:G25"/>
    <mergeCell ref="H25:L25"/>
    <mergeCell ref="N25:P25"/>
    <mergeCell ref="D24:G24"/>
    <mergeCell ref="H24:L24"/>
    <mergeCell ref="N24:P24"/>
    <mergeCell ref="V24:X24"/>
    <mergeCell ref="Z24:AB24"/>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AC20:AH20"/>
    <mergeCell ref="Z21:AB21"/>
    <mergeCell ref="AC21:AH21"/>
    <mergeCell ref="Z18:AB18"/>
    <mergeCell ref="AC18:AH18"/>
    <mergeCell ref="Z19:AB19"/>
    <mergeCell ref="AC19:AH19"/>
    <mergeCell ref="Z20:AB20"/>
    <mergeCell ref="D19:G19"/>
    <mergeCell ref="H19:L19"/>
    <mergeCell ref="N19:P19"/>
    <mergeCell ref="R19:T19"/>
    <mergeCell ref="V19:X19"/>
    <mergeCell ref="D18:G18"/>
    <mergeCell ref="H18:L18"/>
    <mergeCell ref="N18:P18"/>
    <mergeCell ref="R18:T18"/>
    <mergeCell ref="V18:X18"/>
    <mergeCell ref="D16:G17"/>
    <mergeCell ref="H16:L17"/>
    <mergeCell ref="M16:M17"/>
    <mergeCell ref="N16:P17"/>
    <mergeCell ref="Q16:T16"/>
    <mergeCell ref="U16:X16"/>
    <mergeCell ref="Y16:AB16"/>
    <mergeCell ref="AC16:AH17"/>
    <mergeCell ref="R17:T17"/>
    <mergeCell ref="V17:X17"/>
    <mergeCell ref="Z17:AB17"/>
    <mergeCell ref="AC24:AH24"/>
    <mergeCell ref="R25:T25"/>
    <mergeCell ref="V25:X25"/>
    <mergeCell ref="Z25:AB25"/>
    <mergeCell ref="AC25:AH25"/>
  </mergeCells>
  <phoneticPr fontId="19"/>
  <conditionalFormatting sqref="AD92:AD93 AC157:AD203 W30">
    <cfRule type="expression" priority="37">
      <formula>CELL("protect",W30)=0</formula>
    </cfRule>
  </conditionalFormatting>
  <conditionalFormatting sqref="B1:B2 AB35:AB36 AB38:AB39">
    <cfRule type="expression" dxfId="29" priority="36">
      <formula>_xlfn.ISFORMULA(B1)=TRUE</formula>
    </cfRule>
  </conditionalFormatting>
  <conditionalFormatting sqref="B3">
    <cfRule type="expression" dxfId="28" priority="35">
      <formula>_xlfn.ISFORMULA(B3)=TRUE</formula>
    </cfRule>
  </conditionalFormatting>
  <conditionalFormatting sqref="Q36:R36 Q34:R34">
    <cfRule type="expression" dxfId="27" priority="25">
      <formula>#REF!="■"</formula>
    </cfRule>
  </conditionalFormatting>
  <conditionalFormatting sqref="Q36:R36 Q34:R34">
    <cfRule type="notContainsBlanks" dxfId="26" priority="23">
      <formula>LEN(TRIM(Q34))&gt;0</formula>
    </cfRule>
    <cfRule type="expression" dxfId="25" priority="24">
      <formula>#REF!="■"</formula>
    </cfRule>
  </conditionalFormatting>
  <conditionalFormatting sqref="J28:J30 D18:P25">
    <cfRule type="containsBlanks" dxfId="24" priority="7">
      <formula>LEN(TRIM(D18))=0</formula>
    </cfRule>
  </conditionalFormatting>
  <conditionalFormatting sqref="Q30">
    <cfRule type="expression" priority="6">
      <formula>CELL("protect",Q30)=0</formula>
    </cfRule>
  </conditionalFormatting>
  <conditionalFormatting sqref="J34:J35">
    <cfRule type="expression" dxfId="23" priority="4">
      <formula>#REF!="■"</formula>
    </cfRule>
  </conditionalFormatting>
  <conditionalFormatting sqref="J34:J35">
    <cfRule type="notContainsBlanks" dxfId="22" priority="2">
      <formula>LEN(TRIM(J34))&gt;0</formula>
    </cfRule>
    <cfRule type="expression" dxfId="21" priority="3">
      <formula>#REF!="■"</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&amp;R&amp;K00-042R5高層ZEH-M_ver.2</oddFooter>
  </headerFooter>
  <rowBreaks count="1" manualBreakCount="1">
    <brk id="43" min="1" max="2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B1:AS196"/>
  <sheetViews>
    <sheetView showGridLines="0" view="pageBreakPreview" zoomScale="96" zoomScaleNormal="100" zoomScaleSheetLayoutView="96" workbookViewId="0">
      <selection activeCell="D16" sqref="D16:G16"/>
    </sheetView>
  </sheetViews>
  <sheetFormatPr defaultRowHeight="20.149999999999999" customHeight="1"/>
  <cols>
    <col min="1" max="1" width="1.08203125" style="329" customWidth="1"/>
    <col min="2" max="2" width="1.5" style="329" customWidth="1"/>
    <col min="3" max="3" width="2.5" style="329" customWidth="1"/>
    <col min="4" max="12" width="3.83203125" style="329" customWidth="1"/>
    <col min="13" max="13" width="4.08203125" style="329" customWidth="1"/>
    <col min="14" max="23" width="3.83203125" style="329" customWidth="1"/>
    <col min="24" max="24" width="3.08203125" style="329" customWidth="1"/>
    <col min="25" max="25" width="3.83203125" style="329" customWidth="1"/>
    <col min="26" max="26" width="3.75" style="329" customWidth="1"/>
    <col min="27" max="27" width="4.08203125" style="329" customWidth="1"/>
    <col min="28" max="28" width="4" style="305" customWidth="1"/>
    <col min="29" max="29" width="3.83203125" style="372" customWidth="1"/>
    <col min="30" max="30" width="3.83203125" style="373" customWidth="1"/>
    <col min="31" max="34" width="3.83203125" style="329" customWidth="1"/>
    <col min="35" max="43" width="8.58203125" style="329"/>
    <col min="44" max="44" width="16.83203125" style="329" bestFit="1" customWidth="1"/>
    <col min="45" max="45" width="13.33203125" style="329" customWidth="1"/>
    <col min="46" max="217" width="8.58203125" style="329"/>
    <col min="218" max="241" width="3.75" style="329" customWidth="1"/>
    <col min="242" max="250" width="9" style="329" customWidth="1"/>
    <col min="251" max="251" width="2" style="329" customWidth="1"/>
    <col min="252" max="473" width="8.58203125" style="329"/>
    <col min="474" max="497" width="3.75" style="329" customWidth="1"/>
    <col min="498" max="506" width="9" style="329" customWidth="1"/>
    <col min="507" max="507" width="2" style="329" customWidth="1"/>
    <col min="508" max="729" width="8.58203125" style="329"/>
    <col min="730" max="753" width="3.75" style="329" customWidth="1"/>
    <col min="754" max="762" width="9" style="329" customWidth="1"/>
    <col min="763" max="763" width="2" style="329" customWidth="1"/>
    <col min="764" max="985" width="8.58203125" style="329"/>
    <col min="986" max="1009" width="3.75" style="329" customWidth="1"/>
    <col min="1010" max="1018" width="9" style="329" customWidth="1"/>
    <col min="1019" max="1019" width="2" style="329" customWidth="1"/>
    <col min="1020" max="1241" width="8.58203125" style="329"/>
    <col min="1242" max="1265" width="3.75" style="329" customWidth="1"/>
    <col min="1266" max="1274" width="9" style="329" customWidth="1"/>
    <col min="1275" max="1275" width="2" style="329" customWidth="1"/>
    <col min="1276" max="1497" width="8.58203125" style="329"/>
    <col min="1498" max="1521" width="3.75" style="329" customWidth="1"/>
    <col min="1522" max="1530" width="9" style="329" customWidth="1"/>
    <col min="1531" max="1531" width="2" style="329" customWidth="1"/>
    <col min="1532" max="1753" width="8.58203125" style="329"/>
    <col min="1754" max="1777" width="3.75" style="329" customWidth="1"/>
    <col min="1778" max="1786" width="9" style="329" customWidth="1"/>
    <col min="1787" max="1787" width="2" style="329" customWidth="1"/>
    <col min="1788" max="2009" width="8.58203125" style="329"/>
    <col min="2010" max="2033" width="3.75" style="329" customWidth="1"/>
    <col min="2034" max="2042" width="9" style="329" customWidth="1"/>
    <col min="2043" max="2043" width="2" style="329" customWidth="1"/>
    <col min="2044" max="2265" width="8.58203125" style="329"/>
    <col min="2266" max="2289" width="3.75" style="329" customWidth="1"/>
    <col min="2290" max="2298" width="9" style="329" customWidth="1"/>
    <col min="2299" max="2299" width="2" style="329" customWidth="1"/>
    <col min="2300" max="2521" width="8.58203125" style="329"/>
    <col min="2522" max="2545" width="3.75" style="329" customWidth="1"/>
    <col min="2546" max="2554" width="9" style="329" customWidth="1"/>
    <col min="2555" max="2555" width="2" style="329" customWidth="1"/>
    <col min="2556" max="2777" width="8.58203125" style="329"/>
    <col min="2778" max="2801" width="3.75" style="329" customWidth="1"/>
    <col min="2802" max="2810" width="9" style="329" customWidth="1"/>
    <col min="2811" max="2811" width="2" style="329" customWidth="1"/>
    <col min="2812" max="3033" width="8.58203125" style="329"/>
    <col min="3034" max="3057" width="3.75" style="329" customWidth="1"/>
    <col min="3058" max="3066" width="9" style="329" customWidth="1"/>
    <col min="3067" max="3067" width="2" style="329" customWidth="1"/>
    <col min="3068" max="3289" width="8.58203125" style="329"/>
    <col min="3290" max="3313" width="3.75" style="329" customWidth="1"/>
    <col min="3314" max="3322" width="9" style="329" customWidth="1"/>
    <col min="3323" max="3323" width="2" style="329" customWidth="1"/>
    <col min="3324" max="3545" width="8.58203125" style="329"/>
    <col min="3546" max="3569" width="3.75" style="329" customWidth="1"/>
    <col min="3570" max="3578" width="9" style="329" customWidth="1"/>
    <col min="3579" max="3579" width="2" style="329" customWidth="1"/>
    <col min="3580" max="3801" width="8.58203125" style="329"/>
    <col min="3802" max="3825" width="3.75" style="329" customWidth="1"/>
    <col min="3826" max="3834" width="9" style="329" customWidth="1"/>
    <col min="3835" max="3835" width="2" style="329" customWidth="1"/>
    <col min="3836" max="4057" width="8.58203125" style="329"/>
    <col min="4058" max="4081" width="3.75" style="329" customWidth="1"/>
    <col min="4082" max="4090" width="9" style="329" customWidth="1"/>
    <col min="4091" max="4091" width="2" style="329" customWidth="1"/>
    <col min="4092" max="4313" width="8.58203125" style="329"/>
    <col min="4314" max="4337" width="3.75" style="329" customWidth="1"/>
    <col min="4338" max="4346" width="9" style="329" customWidth="1"/>
    <col min="4347" max="4347" width="2" style="329" customWidth="1"/>
    <col min="4348" max="4569" width="8.58203125" style="329"/>
    <col min="4570" max="4593" width="3.75" style="329" customWidth="1"/>
    <col min="4594" max="4602" width="9" style="329" customWidth="1"/>
    <col min="4603" max="4603" width="2" style="329" customWidth="1"/>
    <col min="4604" max="4825" width="8.58203125" style="329"/>
    <col min="4826" max="4849" width="3.75" style="329" customWidth="1"/>
    <col min="4850" max="4858" width="9" style="329" customWidth="1"/>
    <col min="4859" max="4859" width="2" style="329" customWidth="1"/>
    <col min="4860" max="5081" width="8.58203125" style="329"/>
    <col min="5082" max="5105" width="3.75" style="329" customWidth="1"/>
    <col min="5106" max="5114" width="9" style="329" customWidth="1"/>
    <col min="5115" max="5115" width="2" style="329" customWidth="1"/>
    <col min="5116" max="5337" width="8.58203125" style="329"/>
    <col min="5338" max="5361" width="3.75" style="329" customWidth="1"/>
    <col min="5362" max="5370" width="9" style="329" customWidth="1"/>
    <col min="5371" max="5371" width="2" style="329" customWidth="1"/>
    <col min="5372" max="5593" width="8.58203125" style="329"/>
    <col min="5594" max="5617" width="3.75" style="329" customWidth="1"/>
    <col min="5618" max="5626" width="9" style="329" customWidth="1"/>
    <col min="5627" max="5627" width="2" style="329" customWidth="1"/>
    <col min="5628" max="5849" width="8.58203125" style="329"/>
    <col min="5850" max="5873" width="3.75" style="329" customWidth="1"/>
    <col min="5874" max="5882" width="9" style="329" customWidth="1"/>
    <col min="5883" max="5883" width="2" style="329" customWidth="1"/>
    <col min="5884" max="6105" width="8.58203125" style="329"/>
    <col min="6106" max="6129" width="3.75" style="329" customWidth="1"/>
    <col min="6130" max="6138" width="9" style="329" customWidth="1"/>
    <col min="6139" max="6139" width="2" style="329" customWidth="1"/>
    <col min="6140" max="6361" width="8.58203125" style="329"/>
    <col min="6362" max="6385" width="3.75" style="329" customWidth="1"/>
    <col min="6386" max="6394" width="9" style="329" customWidth="1"/>
    <col min="6395" max="6395" width="2" style="329" customWidth="1"/>
    <col min="6396" max="6617" width="8.58203125" style="329"/>
    <col min="6618" max="6641" width="3.75" style="329" customWidth="1"/>
    <col min="6642" max="6650" width="9" style="329" customWidth="1"/>
    <col min="6651" max="6651" width="2" style="329" customWidth="1"/>
    <col min="6652" max="6873" width="8.58203125" style="329"/>
    <col min="6874" max="6897" width="3.75" style="329" customWidth="1"/>
    <col min="6898" max="6906" width="9" style="329" customWidth="1"/>
    <col min="6907" max="6907" width="2" style="329" customWidth="1"/>
    <col min="6908" max="7129" width="8.58203125" style="329"/>
    <col min="7130" max="7153" width="3.75" style="329" customWidth="1"/>
    <col min="7154" max="7162" width="9" style="329" customWidth="1"/>
    <col min="7163" max="7163" width="2" style="329" customWidth="1"/>
    <col min="7164" max="7385" width="8.58203125" style="329"/>
    <col min="7386" max="7409" width="3.75" style="329" customWidth="1"/>
    <col min="7410" max="7418" width="9" style="329" customWidth="1"/>
    <col min="7419" max="7419" width="2" style="329" customWidth="1"/>
    <col min="7420" max="7641" width="8.58203125" style="329"/>
    <col min="7642" max="7665" width="3.75" style="329" customWidth="1"/>
    <col min="7666" max="7674" width="9" style="329" customWidth="1"/>
    <col min="7675" max="7675" width="2" style="329" customWidth="1"/>
    <col min="7676" max="7897" width="8.58203125" style="329"/>
    <col min="7898" max="7921" width="3.75" style="329" customWidth="1"/>
    <col min="7922" max="7930" width="9" style="329" customWidth="1"/>
    <col min="7931" max="7931" width="2" style="329" customWidth="1"/>
    <col min="7932" max="8153" width="8.58203125" style="329"/>
    <col min="8154" max="8177" width="3.75" style="329" customWidth="1"/>
    <col min="8178" max="8186" width="9" style="329" customWidth="1"/>
    <col min="8187" max="8187" width="2" style="329" customWidth="1"/>
    <col min="8188" max="8409" width="8.58203125" style="329"/>
    <col min="8410" max="8433" width="3.75" style="329" customWidth="1"/>
    <col min="8434" max="8442" width="9" style="329" customWidth="1"/>
    <col min="8443" max="8443" width="2" style="329" customWidth="1"/>
    <col min="8444" max="8665" width="8.58203125" style="329"/>
    <col min="8666" max="8689" width="3.75" style="329" customWidth="1"/>
    <col min="8690" max="8698" width="9" style="329" customWidth="1"/>
    <col min="8699" max="8699" width="2" style="329" customWidth="1"/>
    <col min="8700" max="8921" width="8.58203125" style="329"/>
    <col min="8922" max="8945" width="3.75" style="329" customWidth="1"/>
    <col min="8946" max="8954" width="9" style="329" customWidth="1"/>
    <col min="8955" max="8955" width="2" style="329" customWidth="1"/>
    <col min="8956" max="9177" width="8.58203125" style="329"/>
    <col min="9178" max="9201" width="3.75" style="329" customWidth="1"/>
    <col min="9202" max="9210" width="9" style="329" customWidth="1"/>
    <col min="9211" max="9211" width="2" style="329" customWidth="1"/>
    <col min="9212" max="9433" width="8.58203125" style="329"/>
    <col min="9434" max="9457" width="3.75" style="329" customWidth="1"/>
    <col min="9458" max="9466" width="9" style="329" customWidth="1"/>
    <col min="9467" max="9467" width="2" style="329" customWidth="1"/>
    <col min="9468" max="9689" width="8.58203125" style="329"/>
    <col min="9690" max="9713" width="3.75" style="329" customWidth="1"/>
    <col min="9714" max="9722" width="9" style="329" customWidth="1"/>
    <col min="9723" max="9723" width="2" style="329" customWidth="1"/>
    <col min="9724" max="9945" width="8.58203125" style="329"/>
    <col min="9946" max="9969" width="3.75" style="329" customWidth="1"/>
    <col min="9970" max="9978" width="9" style="329" customWidth="1"/>
    <col min="9979" max="9979" width="2" style="329" customWidth="1"/>
    <col min="9980" max="10201" width="8.58203125" style="329"/>
    <col min="10202" max="10225" width="3.75" style="329" customWidth="1"/>
    <col min="10226" max="10234" width="9" style="329" customWidth="1"/>
    <col min="10235" max="10235" width="2" style="329" customWidth="1"/>
    <col min="10236" max="10457" width="8.58203125" style="329"/>
    <col min="10458" max="10481" width="3.75" style="329" customWidth="1"/>
    <col min="10482" max="10490" width="9" style="329" customWidth="1"/>
    <col min="10491" max="10491" width="2" style="329" customWidth="1"/>
    <col min="10492" max="10713" width="8.58203125" style="329"/>
    <col min="10714" max="10737" width="3.75" style="329" customWidth="1"/>
    <col min="10738" max="10746" width="9" style="329" customWidth="1"/>
    <col min="10747" max="10747" width="2" style="329" customWidth="1"/>
    <col min="10748" max="10969" width="8.58203125" style="329"/>
    <col min="10970" max="10993" width="3.75" style="329" customWidth="1"/>
    <col min="10994" max="11002" width="9" style="329" customWidth="1"/>
    <col min="11003" max="11003" width="2" style="329" customWidth="1"/>
    <col min="11004" max="11225" width="8.58203125" style="329"/>
    <col min="11226" max="11249" width="3.75" style="329" customWidth="1"/>
    <col min="11250" max="11258" width="9" style="329" customWidth="1"/>
    <col min="11259" max="11259" width="2" style="329" customWidth="1"/>
    <col min="11260" max="11481" width="8.58203125" style="329"/>
    <col min="11482" max="11505" width="3.75" style="329" customWidth="1"/>
    <col min="11506" max="11514" width="9" style="329" customWidth="1"/>
    <col min="11515" max="11515" width="2" style="329" customWidth="1"/>
    <col min="11516" max="11737" width="8.58203125" style="329"/>
    <col min="11738" max="11761" width="3.75" style="329" customWidth="1"/>
    <col min="11762" max="11770" width="9" style="329" customWidth="1"/>
    <col min="11771" max="11771" width="2" style="329" customWidth="1"/>
    <col min="11772" max="11993" width="8.58203125" style="329"/>
    <col min="11994" max="12017" width="3.75" style="329" customWidth="1"/>
    <col min="12018" max="12026" width="9" style="329" customWidth="1"/>
    <col min="12027" max="12027" width="2" style="329" customWidth="1"/>
    <col min="12028" max="12249" width="8.58203125" style="329"/>
    <col min="12250" max="12273" width="3.75" style="329" customWidth="1"/>
    <col min="12274" max="12282" width="9" style="329" customWidth="1"/>
    <col min="12283" max="12283" width="2" style="329" customWidth="1"/>
    <col min="12284" max="12505" width="8.58203125" style="329"/>
    <col min="12506" max="12529" width="3.75" style="329" customWidth="1"/>
    <col min="12530" max="12538" width="9" style="329" customWidth="1"/>
    <col min="12539" max="12539" width="2" style="329" customWidth="1"/>
    <col min="12540" max="12761" width="8.58203125" style="329"/>
    <col min="12762" max="12785" width="3.75" style="329" customWidth="1"/>
    <col min="12786" max="12794" width="9" style="329" customWidth="1"/>
    <col min="12795" max="12795" width="2" style="329" customWidth="1"/>
    <col min="12796" max="13017" width="8.58203125" style="329"/>
    <col min="13018" max="13041" width="3.75" style="329" customWidth="1"/>
    <col min="13042" max="13050" width="9" style="329" customWidth="1"/>
    <col min="13051" max="13051" width="2" style="329" customWidth="1"/>
    <col min="13052" max="13273" width="8.58203125" style="329"/>
    <col min="13274" max="13297" width="3.75" style="329" customWidth="1"/>
    <col min="13298" max="13306" width="9" style="329" customWidth="1"/>
    <col min="13307" max="13307" width="2" style="329" customWidth="1"/>
    <col min="13308" max="13529" width="8.58203125" style="329"/>
    <col min="13530" max="13553" width="3.75" style="329" customWidth="1"/>
    <col min="13554" max="13562" width="9" style="329" customWidth="1"/>
    <col min="13563" max="13563" width="2" style="329" customWidth="1"/>
    <col min="13564" max="13785" width="8.58203125" style="329"/>
    <col min="13786" max="13809" width="3.75" style="329" customWidth="1"/>
    <col min="13810" max="13818" width="9" style="329" customWidth="1"/>
    <col min="13819" max="13819" width="2" style="329" customWidth="1"/>
    <col min="13820" max="14041" width="8.58203125" style="329"/>
    <col min="14042" max="14065" width="3.75" style="329" customWidth="1"/>
    <col min="14066" max="14074" width="9" style="329" customWidth="1"/>
    <col min="14075" max="14075" width="2" style="329" customWidth="1"/>
    <col min="14076" max="14297" width="8.58203125" style="329"/>
    <col min="14298" max="14321" width="3.75" style="329" customWidth="1"/>
    <col min="14322" max="14330" width="9" style="329" customWidth="1"/>
    <col min="14331" max="14331" width="2" style="329" customWidth="1"/>
    <col min="14332" max="14553" width="8.58203125" style="329"/>
    <col min="14554" max="14577" width="3.75" style="329" customWidth="1"/>
    <col min="14578" max="14586" width="9" style="329" customWidth="1"/>
    <col min="14587" max="14587" width="2" style="329" customWidth="1"/>
    <col min="14588" max="14809" width="8.58203125" style="329"/>
    <col min="14810" max="14833" width="3.75" style="329" customWidth="1"/>
    <col min="14834" max="14842" width="9" style="329" customWidth="1"/>
    <col min="14843" max="14843" width="2" style="329" customWidth="1"/>
    <col min="14844" max="15065" width="8.58203125" style="329"/>
    <col min="15066" max="15089" width="3.75" style="329" customWidth="1"/>
    <col min="15090" max="15098" width="9" style="329" customWidth="1"/>
    <col min="15099" max="15099" width="2" style="329" customWidth="1"/>
    <col min="15100" max="15321" width="8.58203125" style="329"/>
    <col min="15322" max="15345" width="3.75" style="329" customWidth="1"/>
    <col min="15346" max="15354" width="9" style="329" customWidth="1"/>
    <col min="15355" max="15355" width="2" style="329" customWidth="1"/>
    <col min="15356" max="15577" width="8.58203125" style="329"/>
    <col min="15578" max="15601" width="3.75" style="329" customWidth="1"/>
    <col min="15602" max="15610" width="9" style="329" customWidth="1"/>
    <col min="15611" max="15611" width="2" style="329" customWidth="1"/>
    <col min="15612" max="15833" width="8.58203125" style="329"/>
    <col min="15834" max="15857" width="3.75" style="329" customWidth="1"/>
    <col min="15858" max="15866" width="9" style="329" customWidth="1"/>
    <col min="15867" max="15867" width="2" style="329" customWidth="1"/>
    <col min="15868" max="16089" width="8.58203125" style="329"/>
    <col min="16090" max="16113" width="3.75" style="329" customWidth="1"/>
    <col min="16114" max="16122" width="9" style="329" customWidth="1"/>
    <col min="16123" max="16123" width="2" style="329" customWidth="1"/>
    <col min="16124" max="16384" width="8.58203125" style="329"/>
  </cols>
  <sheetData>
    <row r="1" spans="2:45" ht="20.149999999999999" customHeight="1">
      <c r="B1" s="770" t="s">
        <v>396</v>
      </c>
    </row>
    <row r="2" spans="2:45" ht="20.149999999999999" customHeight="1">
      <c r="B2" s="770" t="s">
        <v>587</v>
      </c>
    </row>
    <row r="3" spans="2:45" ht="20.149999999999999" customHeight="1">
      <c r="B3" s="770" t="s">
        <v>588</v>
      </c>
    </row>
    <row r="4" spans="2:45" ht="7.5" customHeight="1">
      <c r="B4" s="330"/>
      <c r="C4" s="330"/>
      <c r="D4" s="330"/>
      <c r="E4" s="330"/>
      <c r="F4" s="330"/>
      <c r="G4" s="330"/>
      <c r="H4" s="330"/>
      <c r="I4" s="330"/>
      <c r="J4" s="330"/>
      <c r="K4" s="330"/>
      <c r="L4" s="330"/>
      <c r="M4" s="330"/>
      <c r="N4" s="330"/>
      <c r="O4" s="330"/>
      <c r="P4" s="330"/>
      <c r="Q4" s="331"/>
      <c r="R4" s="330"/>
      <c r="S4" s="330"/>
      <c r="T4" s="330"/>
      <c r="U4" s="330"/>
      <c r="V4" s="330"/>
      <c r="W4" s="330"/>
      <c r="X4" s="330"/>
      <c r="Y4" s="331"/>
      <c r="Z4" s="332"/>
      <c r="AA4" s="332"/>
    </row>
    <row r="5" spans="2:45" ht="19.5" customHeight="1">
      <c r="B5" s="333" t="s">
        <v>1001</v>
      </c>
      <c r="C5" s="330"/>
      <c r="D5" s="334"/>
      <c r="E5" s="334"/>
      <c r="F5" s="334"/>
      <c r="G5" s="334"/>
      <c r="H5" s="334"/>
      <c r="I5" s="334"/>
      <c r="J5" s="334"/>
      <c r="K5" s="334"/>
      <c r="L5" s="334"/>
      <c r="M5" s="334"/>
      <c r="N5" s="334"/>
      <c r="O5" s="334"/>
      <c r="P5" s="334"/>
      <c r="Q5" s="334"/>
      <c r="R5" s="334"/>
      <c r="S5" s="334"/>
      <c r="T5" s="334"/>
      <c r="U5" s="334"/>
      <c r="V5" s="334"/>
      <c r="W5" s="334"/>
      <c r="X5" s="334"/>
      <c r="Y5" s="334"/>
      <c r="Z5" s="335" t="s">
        <v>406</v>
      </c>
      <c r="AA5" s="335"/>
    </row>
    <row r="6" spans="2:45" ht="15.75" customHeight="1">
      <c r="B6" s="330"/>
      <c r="C6" s="336"/>
      <c r="D6" s="337"/>
      <c r="E6" s="337"/>
      <c r="F6" s="337"/>
      <c r="G6" s="337"/>
      <c r="H6" s="337"/>
      <c r="I6" s="334"/>
      <c r="J6" s="334"/>
      <c r="K6" s="334"/>
      <c r="L6" s="334"/>
      <c r="M6" s="334"/>
      <c r="N6" s="334"/>
      <c r="O6" s="334"/>
      <c r="P6" s="334"/>
      <c r="Q6" s="334"/>
      <c r="R6" s="334"/>
      <c r="S6" s="334"/>
      <c r="T6" s="334"/>
      <c r="U6" s="334"/>
      <c r="V6" s="334"/>
      <c r="W6" s="334"/>
      <c r="X6" s="334"/>
      <c r="Y6" s="334"/>
      <c r="Z6" s="330"/>
      <c r="AA6" s="330"/>
    </row>
    <row r="7" spans="2:45" s="343" customFormat="1" ht="15" customHeight="1">
      <c r="B7" s="338"/>
      <c r="C7" s="339" t="s">
        <v>479</v>
      </c>
      <c r="D7" s="340"/>
      <c r="E7" s="341"/>
      <c r="F7" s="341"/>
      <c r="G7" s="341"/>
      <c r="H7" s="341"/>
      <c r="I7" s="341"/>
      <c r="J7" s="341"/>
      <c r="K7" s="341"/>
      <c r="L7" s="341"/>
      <c r="M7" s="341"/>
      <c r="N7" s="341"/>
      <c r="O7" s="341"/>
      <c r="P7" s="341"/>
      <c r="Q7" s="341"/>
      <c r="R7" s="341"/>
      <c r="S7" s="341"/>
      <c r="T7" s="341"/>
      <c r="U7" s="342"/>
      <c r="V7" s="341"/>
      <c r="W7" s="341"/>
      <c r="X7" s="341"/>
      <c r="Y7" s="341"/>
      <c r="Z7" s="338"/>
      <c r="AA7" s="338"/>
      <c r="AB7" s="306"/>
      <c r="AC7" s="372"/>
      <c r="AD7" s="373"/>
      <c r="AR7" s="373"/>
      <c r="AS7" s="344"/>
    </row>
    <row r="8" spans="2:45" s="370" customFormat="1" ht="30" customHeight="1">
      <c r="B8" s="345"/>
      <c r="C8" s="336"/>
      <c r="D8" s="1917" t="s">
        <v>480</v>
      </c>
      <c r="E8" s="1918"/>
      <c r="F8" s="1918"/>
      <c r="G8" s="1918"/>
      <c r="H8" s="1918"/>
      <c r="I8" s="1919"/>
      <c r="J8" s="2034" t="str">
        <f>IF(入力シート!F11="","",入力シート!F11)</f>
        <v/>
      </c>
      <c r="K8" s="2035"/>
      <c r="L8" s="2035"/>
      <c r="M8" s="2035"/>
      <c r="N8" s="2035"/>
      <c r="O8" s="2035"/>
      <c r="P8" s="2035"/>
      <c r="Q8" s="2035"/>
      <c r="R8" s="2035"/>
      <c r="S8" s="2035"/>
      <c r="T8" s="1927" t="s">
        <v>977</v>
      </c>
      <c r="U8" s="1927"/>
      <c r="V8" s="1927"/>
      <c r="W8" s="1927"/>
      <c r="X8" s="1928"/>
      <c r="Y8" s="758"/>
      <c r="Z8" s="345"/>
      <c r="AA8" s="345"/>
      <c r="AB8" s="371"/>
      <c r="AC8" s="372"/>
      <c r="AD8" s="373"/>
    </row>
    <row r="9" spans="2:45" s="370" customFormat="1" ht="15" customHeight="1">
      <c r="B9" s="345"/>
      <c r="C9" s="336"/>
      <c r="D9" s="346"/>
      <c r="E9" s="346"/>
      <c r="F9" s="346"/>
      <c r="G9" s="346"/>
      <c r="H9" s="346"/>
      <c r="I9" s="346"/>
      <c r="J9" s="346"/>
      <c r="K9" s="346"/>
      <c r="L9" s="346"/>
      <c r="M9" s="346"/>
      <c r="N9" s="346"/>
      <c r="O9" s="346"/>
      <c r="P9" s="346"/>
      <c r="Q9" s="346"/>
      <c r="R9" s="346"/>
      <c r="S9" s="346"/>
      <c r="T9" s="346"/>
      <c r="U9" s="346"/>
      <c r="V9" s="346"/>
      <c r="W9" s="758"/>
      <c r="X9" s="758"/>
      <c r="Y9" s="758"/>
      <c r="Z9" s="345"/>
      <c r="AA9" s="345"/>
      <c r="AB9" s="371"/>
      <c r="AC9" s="372"/>
      <c r="AD9" s="373"/>
    </row>
    <row r="10" spans="2:45" s="370" customFormat="1" ht="15" customHeight="1">
      <c r="B10" s="345"/>
      <c r="C10" s="336"/>
      <c r="D10" s="1015" t="s">
        <v>935</v>
      </c>
      <c r="E10" s="346"/>
      <c r="F10" s="346"/>
      <c r="G10" s="346"/>
      <c r="H10" s="346"/>
      <c r="I10" s="346"/>
      <c r="J10" s="346"/>
      <c r="K10" s="346"/>
      <c r="L10" s="346"/>
      <c r="M10" s="346"/>
      <c r="N10" s="346"/>
      <c r="O10" s="346"/>
      <c r="P10" s="346"/>
      <c r="Q10" s="346"/>
      <c r="R10" s="346"/>
      <c r="S10" s="346"/>
      <c r="T10" s="346"/>
      <c r="U10" s="346"/>
      <c r="V10" s="346"/>
      <c r="W10" s="1012"/>
      <c r="X10" s="1012"/>
      <c r="Y10" s="1012"/>
      <c r="Z10" s="345"/>
      <c r="AA10" s="345"/>
      <c r="AB10" s="371"/>
      <c r="AC10" s="372"/>
      <c r="AD10" s="373"/>
    </row>
    <row r="11" spans="2:45" s="370" customFormat="1" ht="15" customHeight="1">
      <c r="B11" s="345"/>
      <c r="C11" s="336"/>
      <c r="D11" s="1010" t="s">
        <v>920</v>
      </c>
      <c r="E11" s="346"/>
      <c r="F11" s="346"/>
      <c r="G11" s="346"/>
      <c r="H11" s="346"/>
      <c r="I11" s="346"/>
      <c r="J11" s="346"/>
      <c r="K11" s="346"/>
      <c r="L11" s="346"/>
      <c r="M11" s="346"/>
      <c r="N11" s="346"/>
      <c r="O11" s="346"/>
      <c r="P11" s="346"/>
      <c r="Q11" s="346"/>
      <c r="R11" s="346"/>
      <c r="S11" s="346"/>
      <c r="T11" s="346"/>
      <c r="U11" s="346"/>
      <c r="V11" s="346"/>
      <c r="W11" s="1012"/>
      <c r="X11" s="1012"/>
      <c r="Y11" s="1012"/>
      <c r="Z11" s="345"/>
      <c r="AA11" s="345"/>
      <c r="AB11" s="371"/>
      <c r="AC11" s="372"/>
      <c r="AD11" s="373"/>
    </row>
    <row r="12" spans="2:45" s="370" customFormat="1" ht="15" customHeight="1">
      <c r="B12" s="345"/>
      <c r="C12" s="336"/>
      <c r="D12" s="1010" t="s">
        <v>445</v>
      </c>
      <c r="E12" s="346"/>
      <c r="F12" s="346"/>
      <c r="G12" s="346"/>
      <c r="H12" s="346"/>
      <c r="I12" s="346"/>
      <c r="J12" s="346"/>
      <c r="K12" s="346"/>
      <c r="L12" s="346"/>
      <c r="M12" s="346"/>
      <c r="N12" s="346"/>
      <c r="O12" s="346"/>
      <c r="P12" s="346"/>
      <c r="Q12" s="346"/>
      <c r="R12" s="346"/>
      <c r="S12" s="346"/>
      <c r="T12" s="346"/>
      <c r="U12" s="346"/>
      <c r="V12" s="346"/>
      <c r="W12" s="1012"/>
      <c r="X12" s="1012"/>
      <c r="Y12" s="1012"/>
      <c r="Z12" s="345"/>
      <c r="AA12" s="345"/>
      <c r="AB12" s="371"/>
      <c r="AC12" s="372"/>
      <c r="AD12" s="373"/>
    </row>
    <row r="13" spans="2:45" s="370" customFormat="1" ht="15" customHeight="1">
      <c r="B13" s="345"/>
      <c r="C13" s="336"/>
      <c r="D13" s="1025" t="s">
        <v>939</v>
      </c>
      <c r="E13" s="346"/>
      <c r="F13" s="346"/>
      <c r="G13" s="346"/>
      <c r="H13" s="346"/>
      <c r="I13" s="346"/>
      <c r="J13" s="346"/>
      <c r="K13" s="346"/>
      <c r="L13" s="346"/>
      <c r="M13" s="346"/>
      <c r="N13" s="346"/>
      <c r="O13" s="346"/>
      <c r="P13" s="346"/>
      <c r="Q13" s="346"/>
      <c r="R13" s="346"/>
      <c r="S13" s="346"/>
      <c r="T13" s="346"/>
      <c r="U13" s="346"/>
      <c r="V13" s="346"/>
      <c r="W13" s="1013"/>
      <c r="X13" s="1013"/>
      <c r="Y13" s="1013"/>
      <c r="Z13" s="345"/>
      <c r="AA13" s="345"/>
      <c r="AB13" s="371"/>
      <c r="AC13" s="372"/>
      <c r="AD13" s="373"/>
    </row>
    <row r="14" spans="2:45" s="370" customFormat="1" ht="26.25" customHeight="1">
      <c r="B14" s="345"/>
      <c r="C14" s="336"/>
      <c r="D14" s="1977" t="s">
        <v>297</v>
      </c>
      <c r="E14" s="1978"/>
      <c r="F14" s="1978"/>
      <c r="G14" s="1979"/>
      <c r="H14" s="1983" t="s">
        <v>339</v>
      </c>
      <c r="I14" s="1983"/>
      <c r="J14" s="1983"/>
      <c r="K14" s="1983"/>
      <c r="L14" s="1983"/>
      <c r="M14" s="1984" t="s">
        <v>298</v>
      </c>
      <c r="N14" s="1985" t="s">
        <v>301</v>
      </c>
      <c r="O14" s="1985"/>
      <c r="P14" s="1986"/>
      <c r="Q14" s="2030" t="s">
        <v>941</v>
      </c>
      <c r="R14" s="1990"/>
      <c r="S14" s="1990"/>
      <c r="T14" s="1991"/>
      <c r="U14" s="1971" t="s">
        <v>922</v>
      </c>
      <c r="V14" s="1971"/>
      <c r="W14" s="1971"/>
      <c r="X14" s="1971"/>
      <c r="Y14" s="1972" t="s">
        <v>304</v>
      </c>
      <c r="Z14" s="1972"/>
      <c r="AA14" s="1972"/>
      <c r="AB14" s="1972"/>
      <c r="AC14" s="1973" t="s">
        <v>923</v>
      </c>
      <c r="AD14" s="1973"/>
      <c r="AE14" s="1973"/>
      <c r="AF14" s="1973"/>
      <c r="AG14" s="1973"/>
      <c r="AH14" s="1973"/>
    </row>
    <row r="15" spans="2:45" s="370" customFormat="1" ht="26.25" customHeight="1">
      <c r="B15" s="345"/>
      <c r="C15" s="336"/>
      <c r="D15" s="1980"/>
      <c r="E15" s="1981"/>
      <c r="F15" s="1981"/>
      <c r="G15" s="1982"/>
      <c r="H15" s="1983"/>
      <c r="I15" s="1983"/>
      <c r="J15" s="1983"/>
      <c r="K15" s="1983"/>
      <c r="L15" s="1983"/>
      <c r="M15" s="1984"/>
      <c r="N15" s="1987"/>
      <c r="O15" s="1987"/>
      <c r="P15" s="1988"/>
      <c r="Q15" s="1016" t="s">
        <v>305</v>
      </c>
      <c r="R15" s="1904" t="s">
        <v>306</v>
      </c>
      <c r="S15" s="1974"/>
      <c r="T15" s="1905"/>
      <c r="U15" s="1041" t="s">
        <v>305</v>
      </c>
      <c r="V15" s="1975" t="s">
        <v>306</v>
      </c>
      <c r="W15" s="1975"/>
      <c r="X15" s="1975"/>
      <c r="Y15" s="1018" t="s">
        <v>305</v>
      </c>
      <c r="Z15" s="1976" t="s">
        <v>924</v>
      </c>
      <c r="AA15" s="1976"/>
      <c r="AB15" s="1976"/>
      <c r="AC15" s="1973"/>
      <c r="AD15" s="1973"/>
      <c r="AE15" s="1973"/>
      <c r="AF15" s="1973"/>
      <c r="AG15" s="1973"/>
      <c r="AH15" s="1973"/>
    </row>
    <row r="16" spans="2:45" s="370" customFormat="1" ht="19.5" customHeight="1">
      <c r="B16" s="345"/>
      <c r="C16" s="1051"/>
      <c r="D16" s="2027"/>
      <c r="E16" s="2028"/>
      <c r="F16" s="2028"/>
      <c r="G16" s="2029"/>
      <c r="H16" s="2024"/>
      <c r="I16" s="2025"/>
      <c r="J16" s="2025"/>
      <c r="K16" s="2025"/>
      <c r="L16" s="2026"/>
      <c r="M16" s="1023"/>
      <c r="N16" s="1995"/>
      <c r="O16" s="1996"/>
      <c r="P16" s="1997"/>
      <c r="Q16" s="1039"/>
      <c r="R16" s="1998">
        <f t="shared" ref="R16:R23" si="0">INT(Q16*N16)</f>
        <v>0</v>
      </c>
      <c r="S16" s="1999"/>
      <c r="T16" s="2000"/>
      <c r="U16" s="1042"/>
      <c r="V16" s="1998">
        <f t="shared" ref="V16:V23" si="1">INT(N16*U16)</f>
        <v>0</v>
      </c>
      <c r="W16" s="1999"/>
      <c r="X16" s="2000"/>
      <c r="Y16" s="1021">
        <f t="shared" ref="Y16:Y23" si="2">Q16-U16</f>
        <v>0</v>
      </c>
      <c r="Z16" s="1998">
        <f t="shared" ref="Z16:Z23" si="3">R16-V16</f>
        <v>0</v>
      </c>
      <c r="AA16" s="1999"/>
      <c r="AB16" s="2000"/>
      <c r="AC16" s="1962"/>
      <c r="AD16" s="1963"/>
      <c r="AE16" s="1963"/>
      <c r="AF16" s="1963"/>
      <c r="AG16" s="1963"/>
      <c r="AH16" s="1964"/>
      <c r="AJ16" s="811" t="s">
        <v>940</v>
      </c>
    </row>
    <row r="17" spans="2:36" s="370" customFormat="1" ht="19.5" customHeight="1">
      <c r="B17" s="345"/>
      <c r="C17" s="1051"/>
      <c r="D17" s="2027"/>
      <c r="E17" s="2028"/>
      <c r="F17" s="2028"/>
      <c r="G17" s="2029"/>
      <c r="H17" s="2027"/>
      <c r="I17" s="2028"/>
      <c r="J17" s="2028"/>
      <c r="K17" s="2028"/>
      <c r="L17" s="2029"/>
      <c r="M17" s="1023"/>
      <c r="N17" s="1995"/>
      <c r="O17" s="1996"/>
      <c r="P17" s="1997"/>
      <c r="Q17" s="1039"/>
      <c r="R17" s="1998">
        <f t="shared" si="0"/>
        <v>0</v>
      </c>
      <c r="S17" s="1999"/>
      <c r="T17" s="2000"/>
      <c r="U17" s="1042"/>
      <c r="V17" s="1998">
        <f t="shared" si="1"/>
        <v>0</v>
      </c>
      <c r="W17" s="1999"/>
      <c r="X17" s="2000"/>
      <c r="Y17" s="1021">
        <f t="shared" si="2"/>
        <v>0</v>
      </c>
      <c r="Z17" s="1998">
        <f t="shared" si="3"/>
        <v>0</v>
      </c>
      <c r="AA17" s="1999"/>
      <c r="AB17" s="2000"/>
      <c r="AC17" s="1962"/>
      <c r="AD17" s="1963"/>
      <c r="AE17" s="1963"/>
      <c r="AF17" s="1963"/>
      <c r="AG17" s="1963"/>
      <c r="AH17" s="1964"/>
    </row>
    <row r="18" spans="2:36" s="370" customFormat="1" ht="19.5" customHeight="1">
      <c r="B18" s="345"/>
      <c r="C18" s="1051"/>
      <c r="D18" s="2027"/>
      <c r="E18" s="2028"/>
      <c r="F18" s="2028"/>
      <c r="G18" s="2029"/>
      <c r="H18" s="2027"/>
      <c r="I18" s="2028"/>
      <c r="J18" s="2028"/>
      <c r="K18" s="2028"/>
      <c r="L18" s="2029"/>
      <c r="M18" s="1023"/>
      <c r="N18" s="1995"/>
      <c r="O18" s="1996"/>
      <c r="P18" s="1997"/>
      <c r="Q18" s="1039"/>
      <c r="R18" s="1998">
        <f t="shared" si="0"/>
        <v>0</v>
      </c>
      <c r="S18" s="1999"/>
      <c r="T18" s="2000"/>
      <c r="U18" s="1042"/>
      <c r="V18" s="1998">
        <f t="shared" si="1"/>
        <v>0</v>
      </c>
      <c r="W18" s="1999"/>
      <c r="X18" s="2000"/>
      <c r="Y18" s="1021">
        <f t="shared" si="2"/>
        <v>0</v>
      </c>
      <c r="Z18" s="1998">
        <f t="shared" si="3"/>
        <v>0</v>
      </c>
      <c r="AA18" s="1999"/>
      <c r="AB18" s="2000"/>
      <c r="AC18" s="1962"/>
      <c r="AD18" s="1963"/>
      <c r="AE18" s="1963"/>
      <c r="AF18" s="1963"/>
      <c r="AG18" s="1963"/>
      <c r="AH18" s="1964"/>
    </row>
    <row r="19" spans="2:36" s="370" customFormat="1" ht="19.5" customHeight="1">
      <c r="B19" s="345"/>
      <c r="C19" s="1051"/>
      <c r="D19" s="2027"/>
      <c r="E19" s="2028"/>
      <c r="F19" s="2028"/>
      <c r="G19" s="2029"/>
      <c r="H19" s="2027"/>
      <c r="I19" s="2028"/>
      <c r="J19" s="2028"/>
      <c r="K19" s="2028"/>
      <c r="L19" s="2029"/>
      <c r="M19" s="1023"/>
      <c r="N19" s="1995"/>
      <c r="O19" s="1996"/>
      <c r="P19" s="1997"/>
      <c r="Q19" s="1039"/>
      <c r="R19" s="1998">
        <f t="shared" si="0"/>
        <v>0</v>
      </c>
      <c r="S19" s="1999"/>
      <c r="T19" s="2000"/>
      <c r="U19" s="1042"/>
      <c r="V19" s="1998">
        <f t="shared" si="1"/>
        <v>0</v>
      </c>
      <c r="W19" s="1999"/>
      <c r="X19" s="2000"/>
      <c r="Y19" s="1021">
        <f t="shared" si="2"/>
        <v>0</v>
      </c>
      <c r="Z19" s="1998">
        <f t="shared" si="3"/>
        <v>0</v>
      </c>
      <c r="AA19" s="1999"/>
      <c r="AB19" s="2000"/>
      <c r="AC19" s="1962"/>
      <c r="AD19" s="1963"/>
      <c r="AE19" s="1963"/>
      <c r="AF19" s="1963"/>
      <c r="AG19" s="1963"/>
      <c r="AH19" s="1964"/>
    </row>
    <row r="20" spans="2:36" s="370" customFormat="1" ht="19.5" customHeight="1">
      <c r="B20" s="345"/>
      <c r="C20" s="1051"/>
      <c r="D20" s="2027"/>
      <c r="E20" s="2028"/>
      <c r="F20" s="2028"/>
      <c r="G20" s="2029"/>
      <c r="H20" s="2027"/>
      <c r="I20" s="2028"/>
      <c r="J20" s="2028"/>
      <c r="K20" s="2028"/>
      <c r="L20" s="2029"/>
      <c r="M20" s="1023"/>
      <c r="N20" s="1995"/>
      <c r="O20" s="1996"/>
      <c r="P20" s="1997"/>
      <c r="Q20" s="1039"/>
      <c r="R20" s="1998">
        <f t="shared" si="0"/>
        <v>0</v>
      </c>
      <c r="S20" s="1999"/>
      <c r="T20" s="2000"/>
      <c r="U20" s="1042"/>
      <c r="V20" s="1998">
        <f t="shared" si="1"/>
        <v>0</v>
      </c>
      <c r="W20" s="1999"/>
      <c r="X20" s="2000"/>
      <c r="Y20" s="1021">
        <f t="shared" si="2"/>
        <v>0</v>
      </c>
      <c r="Z20" s="1998">
        <f t="shared" si="3"/>
        <v>0</v>
      </c>
      <c r="AA20" s="1999"/>
      <c r="AB20" s="2000"/>
      <c r="AC20" s="1962"/>
      <c r="AD20" s="1963"/>
      <c r="AE20" s="1963"/>
      <c r="AF20" s="1963"/>
      <c r="AG20" s="1963"/>
      <c r="AH20" s="1964"/>
    </row>
    <row r="21" spans="2:36" s="370" customFormat="1" ht="19.5" customHeight="1">
      <c r="B21" s="345"/>
      <c r="C21" s="1051"/>
      <c r="D21" s="2027"/>
      <c r="E21" s="2028"/>
      <c r="F21" s="2028"/>
      <c r="G21" s="2029"/>
      <c r="H21" s="2027"/>
      <c r="I21" s="2028"/>
      <c r="J21" s="2028"/>
      <c r="K21" s="2028"/>
      <c r="L21" s="2029"/>
      <c r="M21" s="1023"/>
      <c r="N21" s="1995"/>
      <c r="O21" s="1996"/>
      <c r="P21" s="1997"/>
      <c r="Q21" s="1039"/>
      <c r="R21" s="1998">
        <f t="shared" si="0"/>
        <v>0</v>
      </c>
      <c r="S21" s="1999"/>
      <c r="T21" s="2000"/>
      <c r="U21" s="1042"/>
      <c r="V21" s="1998">
        <f t="shared" si="1"/>
        <v>0</v>
      </c>
      <c r="W21" s="1999"/>
      <c r="X21" s="2000"/>
      <c r="Y21" s="1021">
        <f t="shared" si="2"/>
        <v>0</v>
      </c>
      <c r="Z21" s="1998">
        <f t="shared" si="3"/>
        <v>0</v>
      </c>
      <c r="AA21" s="1999"/>
      <c r="AB21" s="2000"/>
      <c r="AC21" s="1962"/>
      <c r="AD21" s="1963"/>
      <c r="AE21" s="1963"/>
      <c r="AF21" s="1963"/>
      <c r="AG21" s="1963"/>
      <c r="AH21" s="1964"/>
    </row>
    <row r="22" spans="2:36" s="370" customFormat="1" ht="19.5" customHeight="1">
      <c r="B22" s="345"/>
      <c r="C22" s="1051"/>
      <c r="D22" s="2027"/>
      <c r="E22" s="2028"/>
      <c r="F22" s="2028"/>
      <c r="G22" s="2029"/>
      <c r="H22" s="2027"/>
      <c r="I22" s="2028"/>
      <c r="J22" s="2028"/>
      <c r="K22" s="2028"/>
      <c r="L22" s="2029"/>
      <c r="M22" s="1023"/>
      <c r="N22" s="1995"/>
      <c r="O22" s="1996"/>
      <c r="P22" s="1997"/>
      <c r="Q22" s="1039"/>
      <c r="R22" s="1998">
        <f t="shared" si="0"/>
        <v>0</v>
      </c>
      <c r="S22" s="1999"/>
      <c r="T22" s="2000"/>
      <c r="U22" s="1042"/>
      <c r="V22" s="1998">
        <f t="shared" si="1"/>
        <v>0</v>
      </c>
      <c r="W22" s="1999"/>
      <c r="X22" s="2000"/>
      <c r="Y22" s="1021">
        <f t="shared" si="2"/>
        <v>0</v>
      </c>
      <c r="Z22" s="1998">
        <f t="shared" si="3"/>
        <v>0</v>
      </c>
      <c r="AA22" s="1999"/>
      <c r="AB22" s="2000"/>
      <c r="AC22" s="1962"/>
      <c r="AD22" s="1963"/>
      <c r="AE22" s="1963"/>
      <c r="AF22" s="1963"/>
      <c r="AG22" s="1963"/>
      <c r="AH22" s="1964"/>
    </row>
    <row r="23" spans="2:36" s="370" customFormat="1" ht="19.5" customHeight="1" thickBot="1">
      <c r="B23" s="345"/>
      <c r="C23" s="1051"/>
      <c r="D23" s="2031"/>
      <c r="E23" s="2032"/>
      <c r="F23" s="2032"/>
      <c r="G23" s="2032"/>
      <c r="H23" s="2031"/>
      <c r="I23" s="2032"/>
      <c r="J23" s="2032"/>
      <c r="K23" s="2032"/>
      <c r="L23" s="2033"/>
      <c r="M23" s="1024"/>
      <c r="N23" s="2014"/>
      <c r="O23" s="2015"/>
      <c r="P23" s="2016"/>
      <c r="Q23" s="1040"/>
      <c r="R23" s="1965">
        <f t="shared" si="0"/>
        <v>0</v>
      </c>
      <c r="S23" s="1966"/>
      <c r="T23" s="1967"/>
      <c r="U23" s="1043"/>
      <c r="V23" s="1965">
        <f t="shared" si="1"/>
        <v>0</v>
      </c>
      <c r="W23" s="1966"/>
      <c r="X23" s="1967"/>
      <c r="Y23" s="1022">
        <f t="shared" si="2"/>
        <v>0</v>
      </c>
      <c r="Z23" s="1965">
        <f t="shared" si="3"/>
        <v>0</v>
      </c>
      <c r="AA23" s="1966"/>
      <c r="AB23" s="1967"/>
      <c r="AC23" s="1968"/>
      <c r="AD23" s="1969"/>
      <c r="AE23" s="1969"/>
      <c r="AF23" s="1969"/>
      <c r="AG23" s="1969"/>
      <c r="AH23" s="1970"/>
    </row>
    <row r="24" spans="2:36" s="370" customFormat="1" ht="19.5" customHeight="1" thickTop="1">
      <c r="B24" s="345"/>
      <c r="C24" s="336"/>
      <c r="D24" s="2008" t="s">
        <v>925</v>
      </c>
      <c r="E24" s="2008"/>
      <c r="F24" s="2008"/>
      <c r="G24" s="2008"/>
      <c r="H24" s="2008"/>
      <c r="I24" s="2008"/>
      <c r="J24" s="2008"/>
      <c r="K24" s="2008"/>
      <c r="L24" s="2008"/>
      <c r="M24" s="2008"/>
      <c r="N24" s="2008"/>
      <c r="O24" s="2008"/>
      <c r="P24" s="2009"/>
      <c r="Q24" s="1020"/>
      <c r="R24" s="2010">
        <f>SUM(R16:T23)</f>
        <v>0</v>
      </c>
      <c r="S24" s="2010"/>
      <c r="T24" s="2010"/>
      <c r="U24" s="1019"/>
      <c r="V24" s="2010">
        <f>SUM(V16:X23)</f>
        <v>0</v>
      </c>
      <c r="W24" s="2010"/>
      <c r="X24" s="2010"/>
      <c r="Y24" s="1019"/>
      <c r="Z24" s="2010">
        <f>SUM(Z16:AB23)</f>
        <v>0</v>
      </c>
      <c r="AA24" s="2010"/>
      <c r="AB24" s="2010"/>
      <c r="AC24" s="2007"/>
      <c r="AD24" s="2007"/>
      <c r="AE24" s="2007"/>
      <c r="AF24" s="2007"/>
      <c r="AG24" s="2007"/>
      <c r="AH24" s="2007"/>
    </row>
    <row r="25" spans="2:36" s="370" customFormat="1" ht="15" customHeight="1">
      <c r="B25" s="345"/>
      <c r="C25" s="336"/>
      <c r="D25" s="346"/>
      <c r="E25" s="346"/>
      <c r="F25" s="346"/>
      <c r="G25" s="346"/>
      <c r="H25" s="346"/>
      <c r="I25" s="346"/>
      <c r="J25" s="346"/>
      <c r="K25" s="346"/>
      <c r="L25" s="346"/>
      <c r="M25" s="346"/>
      <c r="N25" s="346"/>
      <c r="O25" s="346"/>
      <c r="P25" s="346"/>
      <c r="Q25" s="346"/>
      <c r="R25" s="346"/>
      <c r="S25" s="346"/>
      <c r="T25" s="346"/>
      <c r="U25" s="346"/>
      <c r="V25" s="346"/>
      <c r="W25" s="1012"/>
      <c r="X25" s="1012"/>
      <c r="Y25" s="1012"/>
      <c r="Z25" s="345"/>
      <c r="AA25" s="345"/>
      <c r="AB25" s="371"/>
      <c r="AC25" s="372"/>
      <c r="AD25" s="373"/>
    </row>
    <row r="26" spans="2:36" s="343" customFormat="1" ht="15.5">
      <c r="B26" s="338"/>
      <c r="C26" s="339" t="s">
        <v>734</v>
      </c>
      <c r="D26" s="340"/>
      <c r="E26" s="341"/>
      <c r="F26" s="341"/>
      <c r="G26" s="341"/>
      <c r="H26" s="341"/>
      <c r="I26" s="341"/>
      <c r="J26" s="341"/>
      <c r="K26" s="341"/>
      <c r="L26" s="341"/>
      <c r="M26" s="341"/>
      <c r="N26" s="341"/>
      <c r="O26" s="341"/>
      <c r="P26" s="341"/>
      <c r="Q26" s="341"/>
      <c r="R26" s="341"/>
      <c r="S26" s="341"/>
      <c r="T26" s="341"/>
      <c r="U26" s="342"/>
      <c r="V26" s="341"/>
      <c r="W26" s="341"/>
      <c r="X26" s="341"/>
      <c r="Y26" s="341"/>
      <c r="Z26" s="338"/>
      <c r="AA26" s="338"/>
      <c r="AB26" s="306"/>
      <c r="AC26" s="372"/>
      <c r="AD26" s="373"/>
    </row>
    <row r="27" spans="2:36" s="343" customFormat="1" ht="15.5">
      <c r="B27" s="338"/>
      <c r="C27" s="339"/>
      <c r="D27" s="328" t="s">
        <v>943</v>
      </c>
      <c r="E27" s="341"/>
      <c r="F27" s="341"/>
      <c r="G27" s="341"/>
      <c r="H27" s="341"/>
      <c r="I27" s="341"/>
      <c r="J27" s="341"/>
      <c r="K27" s="341"/>
      <c r="L27" s="341"/>
      <c r="M27" s="341"/>
      <c r="N27" s="341"/>
      <c r="O27" s="341"/>
      <c r="P27" s="341"/>
      <c r="Q27" s="341"/>
      <c r="R27" s="341"/>
      <c r="S27" s="341"/>
      <c r="T27" s="341"/>
      <c r="U27" s="342"/>
      <c r="V27" s="341"/>
      <c r="W27" s="341"/>
      <c r="X27" s="341"/>
      <c r="Y27" s="341"/>
      <c r="Z27" s="338"/>
      <c r="AA27" s="338"/>
      <c r="AB27" s="306"/>
      <c r="AC27" s="372"/>
      <c r="AD27" s="373"/>
    </row>
    <row r="28" spans="2:36" s="370" customFormat="1" ht="30" customHeight="1">
      <c r="B28" s="345"/>
      <c r="C28" s="336"/>
      <c r="D28" s="1945" t="s">
        <v>727</v>
      </c>
      <c r="E28" s="1946"/>
      <c r="F28" s="1946"/>
      <c r="G28" s="1946"/>
      <c r="H28" s="1946"/>
      <c r="I28" s="1947"/>
      <c r="J28" s="1953">
        <f>V24</f>
        <v>0</v>
      </c>
      <c r="K28" s="1954"/>
      <c r="L28" s="1954"/>
      <c r="M28" s="1954"/>
      <c r="N28" s="1954"/>
      <c r="O28" s="1954"/>
      <c r="P28" s="1954"/>
      <c r="Q28" s="1954"/>
      <c r="R28" s="1955"/>
      <c r="S28" s="352" t="s">
        <v>295</v>
      </c>
      <c r="T28" s="339" t="s">
        <v>467</v>
      </c>
      <c r="U28" s="1937"/>
      <c r="V28" s="1937"/>
      <c r="W28" s="1937"/>
      <c r="X28" s="1937"/>
      <c r="Y28" s="1937"/>
      <c r="Z28" s="1937"/>
      <c r="AA28" s="345"/>
      <c r="AB28" s="371"/>
      <c r="AC28" s="372"/>
      <c r="AD28" s="373"/>
      <c r="AJ28" s="811" t="s">
        <v>945</v>
      </c>
    </row>
    <row r="29" spans="2:36" s="370" customFormat="1" ht="15" customHeight="1">
      <c r="B29" s="345"/>
      <c r="C29" s="336"/>
      <c r="D29" s="760"/>
      <c r="E29" s="349"/>
      <c r="F29" s="350"/>
      <c r="G29" s="351"/>
      <c r="H29" s="351"/>
      <c r="I29" s="351"/>
      <c r="J29" s="351"/>
      <c r="K29" s="351"/>
      <c r="L29" s="307"/>
      <c r="M29" s="307"/>
      <c r="N29" s="307"/>
      <c r="O29" s="307"/>
      <c r="P29" s="307"/>
      <c r="Q29" s="307"/>
      <c r="R29" s="307"/>
      <c r="S29" s="307"/>
      <c r="T29" s="307"/>
      <c r="U29" s="307"/>
      <c r="V29" s="307"/>
      <c r="W29" s="307"/>
      <c r="X29" s="307"/>
      <c r="Y29" s="307"/>
      <c r="Z29" s="345"/>
      <c r="AA29" s="345"/>
      <c r="AB29" s="371"/>
      <c r="AC29" s="372"/>
      <c r="AD29" s="373"/>
    </row>
    <row r="30" spans="2:36" s="343" customFormat="1" ht="15.5">
      <c r="B30" s="338"/>
      <c r="C30" s="339"/>
      <c r="D30" s="328" t="s">
        <v>728</v>
      </c>
      <c r="E30" s="341"/>
      <c r="F30" s="341"/>
      <c r="G30" s="341"/>
      <c r="H30" s="341"/>
      <c r="I30" s="341"/>
      <c r="J30" s="341"/>
      <c r="K30" s="341"/>
      <c r="L30" s="341"/>
      <c r="M30" s="341"/>
      <c r="N30" s="341"/>
      <c r="O30" s="341"/>
      <c r="P30" s="341"/>
      <c r="Q30" s="341"/>
      <c r="R30" s="341"/>
      <c r="S30" s="341"/>
      <c r="T30" s="341"/>
      <c r="U30" s="342"/>
      <c r="V30" s="341"/>
      <c r="W30" s="341"/>
      <c r="X30" s="341"/>
      <c r="Y30" s="341"/>
      <c r="Z30" s="338"/>
      <c r="AA30" s="338"/>
      <c r="AB30" s="306"/>
      <c r="AC30" s="372"/>
      <c r="AD30" s="373"/>
    </row>
    <row r="31" spans="2:36" s="370" customFormat="1" ht="30" customHeight="1">
      <c r="B31" s="345"/>
      <c r="C31" s="336"/>
      <c r="D31" s="1917" t="s">
        <v>468</v>
      </c>
      <c r="E31" s="1918"/>
      <c r="F31" s="1918"/>
      <c r="G31" s="1918"/>
      <c r="H31" s="1918"/>
      <c r="I31" s="1919"/>
      <c r="J31" s="1941">
        <v>900000</v>
      </c>
      <c r="K31" s="1942"/>
      <c r="L31" s="1942"/>
      <c r="M31" s="1942"/>
      <c r="N31" s="1942"/>
      <c r="O31" s="1942"/>
      <c r="P31" s="1942"/>
      <c r="Q31" s="1942"/>
      <c r="R31" s="1943"/>
      <c r="S31" s="352" t="s">
        <v>295</v>
      </c>
      <c r="T31" s="339" t="s">
        <v>729</v>
      </c>
      <c r="U31" s="1937" t="s">
        <v>730</v>
      </c>
      <c r="V31" s="1937"/>
      <c r="W31" s="1937"/>
      <c r="X31" s="1937"/>
      <c r="Y31" s="1937"/>
      <c r="Z31" s="1937"/>
      <c r="AA31" s="345"/>
      <c r="AB31" s="371"/>
      <c r="AC31" s="372"/>
      <c r="AD31" s="373"/>
      <c r="AJ31" s="811" t="s">
        <v>945</v>
      </c>
    </row>
    <row r="32" spans="2:36" s="370" customFormat="1" ht="15" customHeight="1">
      <c r="B32" s="345"/>
      <c r="C32" s="336"/>
      <c r="D32" s="349"/>
      <c r="E32" s="349"/>
      <c r="F32" s="350"/>
      <c r="G32" s="351"/>
      <c r="H32" s="351"/>
      <c r="I32" s="757"/>
      <c r="J32" s="757"/>
      <c r="K32" s="757"/>
      <c r="L32" s="757"/>
      <c r="M32" s="757"/>
      <c r="N32" s="757"/>
      <c r="O32" s="757"/>
      <c r="P32" s="757"/>
      <c r="Q32" s="757"/>
      <c r="R32" s="757"/>
      <c r="S32" s="757"/>
      <c r="T32" s="757"/>
      <c r="U32" s="757"/>
      <c r="V32" s="757"/>
      <c r="W32" s="757"/>
      <c r="X32" s="757"/>
      <c r="Y32" s="757"/>
      <c r="Z32" s="345"/>
      <c r="AA32" s="345"/>
      <c r="AB32" s="371"/>
      <c r="AC32" s="372"/>
      <c r="AD32" s="373"/>
    </row>
    <row r="33" spans="2:36" s="343" customFormat="1" ht="15.5">
      <c r="B33" s="338"/>
      <c r="C33" s="339" t="s">
        <v>735</v>
      </c>
      <c r="D33" s="340"/>
      <c r="E33" s="341"/>
      <c r="F33" s="341"/>
      <c r="G33" s="341"/>
      <c r="H33" s="341"/>
      <c r="I33" s="341"/>
      <c r="J33" s="341"/>
      <c r="K33" s="341"/>
      <c r="L33" s="341"/>
      <c r="M33" s="341"/>
      <c r="N33" s="341"/>
      <c r="O33" s="341"/>
      <c r="P33" s="341"/>
      <c r="Q33" s="341"/>
      <c r="R33" s="341"/>
      <c r="S33" s="341"/>
      <c r="T33" s="341"/>
      <c r="U33" s="342"/>
      <c r="V33" s="341"/>
      <c r="W33" s="341"/>
      <c r="X33" s="341"/>
      <c r="Y33" s="341"/>
      <c r="Z33" s="338"/>
      <c r="AA33" s="338"/>
      <c r="AB33" s="306"/>
      <c r="AC33" s="372"/>
      <c r="AD33" s="373"/>
    </row>
    <row r="34" spans="2:36" s="370" customFormat="1" ht="50.15" customHeight="1">
      <c r="B34" s="345"/>
      <c r="C34" s="336"/>
      <c r="D34" s="1917" t="s">
        <v>731</v>
      </c>
      <c r="E34" s="1918"/>
      <c r="F34" s="1918"/>
      <c r="G34" s="1918"/>
      <c r="H34" s="1918"/>
      <c r="I34" s="1919"/>
      <c r="J34" s="1941">
        <f>IF(J28="",0,MIN(J28,J31))</f>
        <v>0</v>
      </c>
      <c r="K34" s="1942"/>
      <c r="L34" s="1942"/>
      <c r="M34" s="1942"/>
      <c r="N34" s="1942"/>
      <c r="O34" s="1942"/>
      <c r="P34" s="1942"/>
      <c r="Q34" s="1942"/>
      <c r="R34" s="1943"/>
      <c r="S34" s="352" t="s">
        <v>295</v>
      </c>
      <c r="T34" s="339" t="s">
        <v>732</v>
      </c>
      <c r="U34" s="1937" t="s">
        <v>733</v>
      </c>
      <c r="V34" s="1937"/>
      <c r="W34" s="1937"/>
      <c r="X34" s="1937"/>
      <c r="Y34" s="1937"/>
      <c r="Z34" s="1937"/>
      <c r="AA34" s="345"/>
      <c r="AB34" s="371"/>
      <c r="AC34" s="372"/>
      <c r="AD34" s="373"/>
      <c r="AJ34" s="811" t="s">
        <v>945</v>
      </c>
    </row>
    <row r="35" spans="2:36" s="370" customFormat="1" ht="15" customHeight="1">
      <c r="B35" s="345"/>
      <c r="C35" s="336"/>
      <c r="D35" s="771" t="s">
        <v>1022</v>
      </c>
      <c r="E35" s="759"/>
      <c r="F35" s="354"/>
      <c r="G35" s="353"/>
      <c r="H35" s="353"/>
      <c r="I35" s="757"/>
      <c r="J35" s="757"/>
      <c r="K35" s="757"/>
      <c r="L35" s="757"/>
      <c r="M35" s="757"/>
      <c r="N35" s="757"/>
      <c r="O35" s="757"/>
      <c r="P35" s="757"/>
      <c r="Q35" s="757"/>
      <c r="R35" s="757"/>
      <c r="S35" s="757"/>
      <c r="T35" s="757"/>
      <c r="U35" s="757"/>
      <c r="V35" s="757"/>
      <c r="W35" s="757"/>
      <c r="X35" s="757"/>
      <c r="Y35" s="757"/>
      <c r="Z35" s="345"/>
      <c r="AA35" s="345"/>
      <c r="AB35" s="371"/>
      <c r="AC35" s="372"/>
      <c r="AD35" s="373"/>
    </row>
    <row r="36" spans="2:36" s="370" customFormat="1" ht="15" customHeight="1">
      <c r="B36" s="345"/>
      <c r="C36" s="336"/>
      <c r="D36" s="771"/>
      <c r="E36" s="759"/>
      <c r="F36" s="354"/>
      <c r="G36" s="353"/>
      <c r="H36" s="353"/>
      <c r="I36" s="757"/>
      <c r="J36" s="757"/>
      <c r="K36" s="757"/>
      <c r="L36" s="757"/>
      <c r="M36" s="757"/>
      <c r="N36" s="757"/>
      <c r="O36" s="757"/>
      <c r="P36" s="757"/>
      <c r="Q36" s="757"/>
      <c r="R36" s="757"/>
      <c r="S36" s="757"/>
      <c r="T36" s="757"/>
      <c r="U36" s="757"/>
      <c r="V36" s="757"/>
      <c r="W36" s="757"/>
      <c r="X36" s="757"/>
      <c r="Y36" s="757"/>
      <c r="Z36" s="345"/>
      <c r="AA36" s="345"/>
      <c r="AB36" s="371"/>
      <c r="AC36" s="372"/>
      <c r="AD36" s="373"/>
    </row>
    <row r="37" spans="2:36" s="780" customFormat="1" ht="15.5">
      <c r="B37" s="774"/>
      <c r="C37" s="339" t="s">
        <v>736</v>
      </c>
      <c r="D37" s="776"/>
      <c r="E37" s="772"/>
      <c r="F37" s="772"/>
      <c r="G37" s="772"/>
      <c r="H37" s="772"/>
      <c r="I37" s="772"/>
      <c r="J37" s="772"/>
      <c r="K37" s="772"/>
      <c r="L37" s="772"/>
      <c r="M37" s="772"/>
      <c r="N37" s="772"/>
      <c r="O37" s="772"/>
      <c r="P37" s="772"/>
      <c r="Q37" s="772"/>
      <c r="R37" s="772"/>
      <c r="S37" s="772"/>
      <c r="T37" s="772"/>
      <c r="U37" s="773"/>
      <c r="V37" s="772"/>
      <c r="W37" s="772"/>
      <c r="X37" s="772"/>
      <c r="Y37" s="772"/>
      <c r="Z37" s="774"/>
      <c r="AA37" s="774"/>
      <c r="AB37" s="777"/>
      <c r="AC37" s="778"/>
      <c r="AD37" s="779"/>
    </row>
    <row r="38" spans="2:36" s="780" customFormat="1" ht="15.5">
      <c r="B38" s="774"/>
      <c r="C38" s="775"/>
      <c r="D38" s="776" t="s">
        <v>737</v>
      </c>
      <c r="E38" s="772"/>
      <c r="F38" s="772"/>
      <c r="G38" s="772"/>
      <c r="H38" s="772"/>
      <c r="I38" s="772"/>
      <c r="J38" s="772"/>
      <c r="K38" s="772"/>
      <c r="L38" s="772"/>
      <c r="M38" s="772"/>
      <c r="N38" s="772"/>
      <c r="O38" s="772"/>
      <c r="P38" s="772"/>
      <c r="Q38" s="772"/>
      <c r="R38" s="772"/>
      <c r="S38" s="772"/>
      <c r="T38" s="772"/>
      <c r="U38" s="773"/>
      <c r="V38" s="772"/>
      <c r="W38" s="772"/>
      <c r="X38" s="772"/>
      <c r="Y38" s="772"/>
      <c r="Z38" s="1026"/>
      <c r="AA38" s="1026"/>
      <c r="AB38" s="1027"/>
      <c r="AC38" s="1028"/>
      <c r="AD38" s="1029"/>
      <c r="AE38" s="1030"/>
      <c r="AF38" s="1030"/>
      <c r="AG38" s="1030"/>
      <c r="AH38" s="1030"/>
    </row>
    <row r="39" spans="2:36" s="780" customFormat="1" ht="15.5">
      <c r="B39" s="774"/>
      <c r="C39" s="775"/>
      <c r="D39" s="832"/>
      <c r="E39" s="833"/>
      <c r="F39" s="833"/>
      <c r="G39" s="833"/>
      <c r="H39" s="833"/>
      <c r="I39" s="833"/>
      <c r="J39" s="833"/>
      <c r="K39" s="833"/>
      <c r="L39" s="833"/>
      <c r="M39" s="833"/>
      <c r="N39" s="833"/>
      <c r="O39" s="833"/>
      <c r="P39" s="833"/>
      <c r="Q39" s="833"/>
      <c r="R39" s="833"/>
      <c r="S39" s="833"/>
      <c r="T39" s="833"/>
      <c r="U39" s="834"/>
      <c r="V39" s="833"/>
      <c r="W39" s="833"/>
      <c r="X39" s="833"/>
      <c r="Y39" s="833"/>
      <c r="Z39" s="774"/>
      <c r="AA39" s="774"/>
      <c r="AB39" s="777"/>
      <c r="AC39" s="778"/>
      <c r="AD39" s="779"/>
      <c r="AH39" s="1031"/>
    </row>
    <row r="40" spans="2:36" s="780" customFormat="1" ht="15.5">
      <c r="B40" s="774"/>
      <c r="C40" s="775"/>
      <c r="D40" s="835"/>
      <c r="E40" s="836"/>
      <c r="F40" s="836"/>
      <c r="G40" s="836"/>
      <c r="H40" s="836"/>
      <c r="I40" s="836"/>
      <c r="J40" s="836"/>
      <c r="K40" s="836"/>
      <c r="L40" s="836"/>
      <c r="M40" s="836"/>
      <c r="N40" s="836"/>
      <c r="O40" s="836"/>
      <c r="P40" s="836"/>
      <c r="Q40" s="836"/>
      <c r="R40" s="836"/>
      <c r="S40" s="836"/>
      <c r="T40" s="836"/>
      <c r="U40" s="837"/>
      <c r="V40" s="836"/>
      <c r="W40" s="836"/>
      <c r="X40" s="836"/>
      <c r="Y40" s="836"/>
      <c r="Z40" s="774"/>
      <c r="AA40" s="774"/>
      <c r="AB40" s="777"/>
      <c r="AC40" s="778"/>
      <c r="AD40" s="779"/>
      <c r="AH40" s="1032"/>
    </row>
    <row r="41" spans="2:36" s="780" customFormat="1" ht="15.5">
      <c r="B41" s="774"/>
      <c r="C41" s="775"/>
      <c r="D41" s="838"/>
      <c r="E41" s="836"/>
      <c r="F41" s="836"/>
      <c r="G41" s="836"/>
      <c r="H41" s="836"/>
      <c r="I41" s="836"/>
      <c r="J41" s="836"/>
      <c r="K41" s="836"/>
      <c r="L41" s="836"/>
      <c r="M41" s="836"/>
      <c r="N41" s="836"/>
      <c r="O41" s="836"/>
      <c r="P41" s="836"/>
      <c r="Q41" s="836"/>
      <c r="R41" s="836"/>
      <c r="S41" s="836"/>
      <c r="T41" s="836"/>
      <c r="U41" s="837"/>
      <c r="V41" s="836"/>
      <c r="W41" s="836"/>
      <c r="X41" s="836"/>
      <c r="Y41" s="836"/>
      <c r="Z41" s="774"/>
      <c r="AA41" s="774"/>
      <c r="AB41" s="777"/>
      <c r="AC41" s="778"/>
      <c r="AD41" s="779"/>
      <c r="AH41" s="1032"/>
    </row>
    <row r="42" spans="2:36" s="343" customFormat="1" ht="15.5">
      <c r="B42" s="338"/>
      <c r="C42" s="339"/>
      <c r="D42" s="838"/>
      <c r="E42" s="836"/>
      <c r="F42" s="836"/>
      <c r="G42" s="836"/>
      <c r="H42" s="836"/>
      <c r="I42" s="836"/>
      <c r="J42" s="836"/>
      <c r="K42" s="836"/>
      <c r="L42" s="836"/>
      <c r="M42" s="836"/>
      <c r="N42" s="836"/>
      <c r="O42" s="836"/>
      <c r="P42" s="836"/>
      <c r="Q42" s="836"/>
      <c r="R42" s="836"/>
      <c r="S42" s="836"/>
      <c r="T42" s="836"/>
      <c r="U42" s="837"/>
      <c r="V42" s="836"/>
      <c r="W42" s="836"/>
      <c r="X42" s="836"/>
      <c r="Y42" s="836"/>
      <c r="Z42" s="338"/>
      <c r="AA42" s="338"/>
      <c r="AB42" s="306"/>
      <c r="AC42" s="372"/>
      <c r="AD42" s="373"/>
      <c r="AH42" s="1032"/>
    </row>
    <row r="43" spans="2:36" s="343" customFormat="1" ht="15.5">
      <c r="B43" s="338"/>
      <c r="C43" s="339"/>
      <c r="D43" s="838"/>
      <c r="E43" s="836"/>
      <c r="F43" s="836"/>
      <c r="G43" s="836"/>
      <c r="H43" s="836"/>
      <c r="I43" s="836"/>
      <c r="J43" s="836"/>
      <c r="K43" s="836"/>
      <c r="L43" s="836"/>
      <c r="M43" s="836"/>
      <c r="N43" s="836"/>
      <c r="O43" s="836"/>
      <c r="P43" s="836"/>
      <c r="Q43" s="836"/>
      <c r="R43" s="836"/>
      <c r="S43" s="836"/>
      <c r="T43" s="836"/>
      <c r="U43" s="837"/>
      <c r="V43" s="836"/>
      <c r="W43" s="836"/>
      <c r="X43" s="836"/>
      <c r="Y43" s="836"/>
      <c r="Z43" s="338"/>
      <c r="AA43" s="338"/>
      <c r="AB43" s="306"/>
      <c r="AC43" s="355"/>
      <c r="AD43" s="356"/>
      <c r="AH43" s="1032"/>
    </row>
    <row r="44" spans="2:36" s="343" customFormat="1" ht="15.5">
      <c r="B44" s="338"/>
      <c r="C44" s="339"/>
      <c r="D44" s="838"/>
      <c r="E44" s="836"/>
      <c r="F44" s="836"/>
      <c r="G44" s="836"/>
      <c r="H44" s="836"/>
      <c r="I44" s="836"/>
      <c r="J44" s="836"/>
      <c r="K44" s="836"/>
      <c r="L44" s="836"/>
      <c r="M44" s="836"/>
      <c r="N44" s="836"/>
      <c r="O44" s="836"/>
      <c r="P44" s="836"/>
      <c r="Q44" s="836"/>
      <c r="R44" s="836"/>
      <c r="S44" s="836"/>
      <c r="T44" s="836"/>
      <c r="U44" s="837"/>
      <c r="V44" s="836"/>
      <c r="W44" s="836"/>
      <c r="X44" s="836"/>
      <c r="Y44" s="836"/>
      <c r="Z44" s="338"/>
      <c r="AA44" s="338"/>
      <c r="AB44" s="306"/>
      <c r="AC44" s="355"/>
      <c r="AD44" s="356"/>
      <c r="AH44" s="1032"/>
    </row>
    <row r="45" spans="2:36" s="343" customFormat="1" ht="15.5">
      <c r="B45" s="338"/>
      <c r="C45" s="339"/>
      <c r="D45" s="838"/>
      <c r="E45" s="836"/>
      <c r="F45" s="836"/>
      <c r="G45" s="836"/>
      <c r="H45" s="836"/>
      <c r="I45" s="836"/>
      <c r="J45" s="836"/>
      <c r="K45" s="836"/>
      <c r="L45" s="836"/>
      <c r="M45" s="836"/>
      <c r="N45" s="836"/>
      <c r="O45" s="836"/>
      <c r="P45" s="836"/>
      <c r="Q45" s="836"/>
      <c r="R45" s="836"/>
      <c r="S45" s="836"/>
      <c r="T45" s="836"/>
      <c r="U45" s="837"/>
      <c r="V45" s="836"/>
      <c r="W45" s="836"/>
      <c r="X45" s="836"/>
      <c r="Y45" s="836"/>
      <c r="Z45" s="338"/>
      <c r="AA45" s="338"/>
      <c r="AB45" s="306"/>
      <c r="AC45" s="355"/>
      <c r="AD45" s="356"/>
      <c r="AH45" s="1032"/>
    </row>
    <row r="46" spans="2:36" s="343" customFormat="1" ht="15.5">
      <c r="B46" s="338"/>
      <c r="C46" s="339"/>
      <c r="D46" s="838"/>
      <c r="E46" s="836"/>
      <c r="F46" s="836"/>
      <c r="G46" s="836"/>
      <c r="H46" s="836"/>
      <c r="I46" s="836"/>
      <c r="J46" s="836"/>
      <c r="K46" s="836"/>
      <c r="L46" s="836"/>
      <c r="M46" s="836"/>
      <c r="N46" s="836"/>
      <c r="O46" s="836"/>
      <c r="P46" s="836"/>
      <c r="Q46" s="836"/>
      <c r="R46" s="836"/>
      <c r="S46" s="836"/>
      <c r="T46" s="836"/>
      <c r="U46" s="837"/>
      <c r="V46" s="836"/>
      <c r="W46" s="836"/>
      <c r="X46" s="836"/>
      <c r="Y46" s="836"/>
      <c r="Z46" s="338"/>
      <c r="AA46" s="338"/>
      <c r="AB46" s="306"/>
      <c r="AC46" s="355"/>
      <c r="AD46" s="356"/>
      <c r="AH46" s="1032"/>
    </row>
    <row r="47" spans="2:36" s="343" customFormat="1" ht="15.5">
      <c r="B47" s="338"/>
      <c r="C47" s="339"/>
      <c r="D47" s="838"/>
      <c r="E47" s="836"/>
      <c r="F47" s="836"/>
      <c r="G47" s="836"/>
      <c r="H47" s="836"/>
      <c r="I47" s="836"/>
      <c r="J47" s="836"/>
      <c r="K47" s="836"/>
      <c r="L47" s="836"/>
      <c r="M47" s="836"/>
      <c r="N47" s="836"/>
      <c r="O47" s="836"/>
      <c r="P47" s="836"/>
      <c r="Q47" s="836"/>
      <c r="R47" s="836"/>
      <c r="S47" s="836"/>
      <c r="T47" s="836"/>
      <c r="U47" s="837"/>
      <c r="V47" s="836"/>
      <c r="W47" s="836"/>
      <c r="X47" s="836"/>
      <c r="Y47" s="836"/>
      <c r="Z47" s="338"/>
      <c r="AA47" s="338"/>
      <c r="AB47" s="306"/>
      <c r="AC47" s="355"/>
      <c r="AD47" s="356"/>
      <c r="AH47" s="1032"/>
    </row>
    <row r="48" spans="2:36" s="343" customFormat="1" ht="15.5">
      <c r="B48" s="338"/>
      <c r="C48" s="339"/>
      <c r="D48" s="838"/>
      <c r="E48" s="836"/>
      <c r="F48" s="836"/>
      <c r="G48" s="836"/>
      <c r="H48" s="836"/>
      <c r="I48" s="836"/>
      <c r="J48" s="836"/>
      <c r="K48" s="836"/>
      <c r="L48" s="836"/>
      <c r="M48" s="836"/>
      <c r="N48" s="836"/>
      <c r="O48" s="836"/>
      <c r="P48" s="836"/>
      <c r="Q48" s="836"/>
      <c r="R48" s="836"/>
      <c r="S48" s="836"/>
      <c r="T48" s="836"/>
      <c r="U48" s="837"/>
      <c r="V48" s="836"/>
      <c r="W48" s="836"/>
      <c r="X48" s="836"/>
      <c r="Y48" s="836"/>
      <c r="Z48" s="338"/>
      <c r="AA48" s="338"/>
      <c r="AB48" s="306"/>
      <c r="AC48" s="355"/>
      <c r="AD48" s="356"/>
      <c r="AH48" s="1032"/>
    </row>
    <row r="49" spans="2:34" s="343" customFormat="1" ht="15.5">
      <c r="B49" s="338"/>
      <c r="C49" s="339"/>
      <c r="D49" s="838"/>
      <c r="E49" s="836"/>
      <c r="F49" s="836"/>
      <c r="G49" s="836"/>
      <c r="H49" s="836"/>
      <c r="I49" s="836"/>
      <c r="J49" s="836"/>
      <c r="K49" s="836"/>
      <c r="L49" s="836"/>
      <c r="M49" s="836"/>
      <c r="N49" s="836"/>
      <c r="O49" s="836"/>
      <c r="P49" s="836"/>
      <c r="Q49" s="836"/>
      <c r="R49" s="836"/>
      <c r="S49" s="836"/>
      <c r="T49" s="836"/>
      <c r="U49" s="837"/>
      <c r="V49" s="836"/>
      <c r="W49" s="836"/>
      <c r="X49" s="836"/>
      <c r="Y49" s="836"/>
      <c r="Z49" s="338"/>
      <c r="AA49" s="338"/>
      <c r="AB49" s="306"/>
      <c r="AC49" s="355"/>
      <c r="AD49" s="356"/>
      <c r="AH49" s="1032"/>
    </row>
    <row r="50" spans="2:34" s="343" customFormat="1" ht="15.5">
      <c r="B50" s="338"/>
      <c r="C50" s="339"/>
      <c r="D50" s="838"/>
      <c r="E50" s="836"/>
      <c r="F50" s="836"/>
      <c r="G50" s="836"/>
      <c r="H50" s="836"/>
      <c r="I50" s="836"/>
      <c r="J50" s="836"/>
      <c r="K50" s="836"/>
      <c r="L50" s="836"/>
      <c r="M50" s="836"/>
      <c r="N50" s="836"/>
      <c r="O50" s="836"/>
      <c r="P50" s="836"/>
      <c r="Q50" s="836"/>
      <c r="R50" s="836"/>
      <c r="S50" s="836"/>
      <c r="T50" s="836"/>
      <c r="U50" s="837"/>
      <c r="V50" s="836"/>
      <c r="W50" s="836"/>
      <c r="X50" s="836"/>
      <c r="Y50" s="836"/>
      <c r="Z50" s="338"/>
      <c r="AA50" s="338"/>
      <c r="AB50" s="306"/>
      <c r="AC50" s="355"/>
      <c r="AD50" s="356"/>
      <c r="AH50" s="1032"/>
    </row>
    <row r="51" spans="2:34" ht="12.75" customHeight="1">
      <c r="B51" s="330"/>
      <c r="C51" s="330"/>
      <c r="D51" s="839"/>
      <c r="E51" s="840"/>
      <c r="F51" s="840"/>
      <c r="G51" s="840"/>
      <c r="H51" s="840"/>
      <c r="I51" s="840"/>
      <c r="J51" s="840"/>
      <c r="K51" s="840"/>
      <c r="L51" s="840"/>
      <c r="M51" s="840"/>
      <c r="N51" s="840"/>
      <c r="O51" s="840"/>
      <c r="P51" s="840"/>
      <c r="Q51" s="840"/>
      <c r="R51" s="840"/>
      <c r="S51" s="840"/>
      <c r="T51" s="840"/>
      <c r="U51" s="840"/>
      <c r="V51" s="840"/>
      <c r="W51" s="840"/>
      <c r="X51" s="840"/>
      <c r="Y51" s="840"/>
      <c r="Z51" s="330"/>
      <c r="AA51" s="330"/>
      <c r="AC51" s="355"/>
      <c r="AD51" s="356"/>
      <c r="AH51" s="1033"/>
    </row>
    <row r="52" spans="2:34" ht="20.149999999999999" customHeight="1">
      <c r="D52" s="841"/>
      <c r="E52" s="842"/>
      <c r="F52" s="842"/>
      <c r="G52" s="842"/>
      <c r="H52" s="842"/>
      <c r="I52" s="842"/>
      <c r="J52" s="842"/>
      <c r="K52" s="842"/>
      <c r="L52" s="842"/>
      <c r="M52" s="842"/>
      <c r="N52" s="842"/>
      <c r="O52" s="842"/>
      <c r="P52" s="842"/>
      <c r="Q52" s="842"/>
      <c r="R52" s="842"/>
      <c r="S52" s="842"/>
      <c r="T52" s="842"/>
      <c r="U52" s="842"/>
      <c r="V52" s="842"/>
      <c r="W52" s="842"/>
      <c r="X52" s="842"/>
      <c r="Y52" s="842"/>
      <c r="AC52" s="355"/>
      <c r="AD52" s="356"/>
      <c r="AH52" s="1033"/>
    </row>
    <row r="53" spans="2:34" ht="20.149999999999999" customHeight="1">
      <c r="D53" s="841"/>
      <c r="E53" s="842"/>
      <c r="F53" s="842"/>
      <c r="G53" s="842"/>
      <c r="H53" s="842"/>
      <c r="I53" s="842"/>
      <c r="J53" s="842"/>
      <c r="K53" s="842"/>
      <c r="L53" s="842"/>
      <c r="M53" s="842"/>
      <c r="N53" s="842"/>
      <c r="O53" s="842"/>
      <c r="P53" s="842"/>
      <c r="Q53" s="842"/>
      <c r="R53" s="842"/>
      <c r="S53" s="842"/>
      <c r="T53" s="842"/>
      <c r="U53" s="842"/>
      <c r="V53" s="842"/>
      <c r="W53" s="842"/>
      <c r="X53" s="842"/>
      <c r="Y53" s="842"/>
      <c r="AC53" s="355"/>
      <c r="AD53" s="356"/>
      <c r="AH53" s="1033"/>
    </row>
    <row r="54" spans="2:34" ht="20.149999999999999" customHeight="1">
      <c r="D54" s="841"/>
      <c r="E54" s="842"/>
      <c r="F54" s="842"/>
      <c r="G54" s="842"/>
      <c r="H54" s="842"/>
      <c r="I54" s="842"/>
      <c r="J54" s="842"/>
      <c r="K54" s="842"/>
      <c r="L54" s="842"/>
      <c r="M54" s="842"/>
      <c r="N54" s="842"/>
      <c r="O54" s="842"/>
      <c r="P54" s="842"/>
      <c r="Q54" s="842"/>
      <c r="R54" s="842"/>
      <c r="S54" s="842"/>
      <c r="T54" s="842"/>
      <c r="U54" s="842"/>
      <c r="V54" s="842"/>
      <c r="W54" s="842"/>
      <c r="X54" s="842"/>
      <c r="Y54" s="842"/>
      <c r="AC54" s="355"/>
      <c r="AD54" s="356"/>
      <c r="AH54" s="1033"/>
    </row>
    <row r="55" spans="2:34" ht="20.149999999999999" customHeight="1">
      <c r="D55" s="841"/>
      <c r="E55" s="842"/>
      <c r="F55" s="842"/>
      <c r="G55" s="842"/>
      <c r="H55" s="842"/>
      <c r="I55" s="842"/>
      <c r="J55" s="842"/>
      <c r="K55" s="842"/>
      <c r="L55" s="842"/>
      <c r="M55" s="842"/>
      <c r="N55" s="842"/>
      <c r="O55" s="842"/>
      <c r="P55" s="842"/>
      <c r="Q55" s="842"/>
      <c r="R55" s="842"/>
      <c r="S55" s="842"/>
      <c r="T55" s="842"/>
      <c r="U55" s="842"/>
      <c r="V55" s="842"/>
      <c r="W55" s="842"/>
      <c r="X55" s="842"/>
      <c r="Y55" s="842"/>
      <c r="AC55" s="355"/>
      <c r="AD55" s="356"/>
      <c r="AH55" s="1033"/>
    </row>
    <row r="56" spans="2:34" ht="20.149999999999999" customHeight="1">
      <c r="D56" s="841"/>
      <c r="E56" s="842"/>
      <c r="F56" s="842"/>
      <c r="G56" s="842"/>
      <c r="H56" s="842"/>
      <c r="I56" s="842"/>
      <c r="J56" s="842"/>
      <c r="K56" s="842"/>
      <c r="L56" s="842"/>
      <c r="M56" s="842"/>
      <c r="N56" s="842"/>
      <c r="O56" s="842"/>
      <c r="P56" s="842"/>
      <c r="Q56" s="842"/>
      <c r="R56" s="842"/>
      <c r="S56" s="842"/>
      <c r="T56" s="842"/>
      <c r="U56" s="842"/>
      <c r="V56" s="842"/>
      <c r="W56" s="842"/>
      <c r="X56" s="842"/>
      <c r="Y56" s="842"/>
      <c r="AC56" s="355"/>
      <c r="AD56" s="356"/>
      <c r="AE56" s="357"/>
      <c r="AH56" s="1033"/>
    </row>
    <row r="57" spans="2:34" ht="20.149999999999999" customHeight="1">
      <c r="D57" s="841"/>
      <c r="E57" s="842"/>
      <c r="F57" s="842"/>
      <c r="G57" s="842"/>
      <c r="H57" s="842"/>
      <c r="I57" s="842"/>
      <c r="J57" s="842"/>
      <c r="K57" s="842"/>
      <c r="L57" s="842"/>
      <c r="M57" s="842"/>
      <c r="N57" s="842"/>
      <c r="O57" s="842"/>
      <c r="P57" s="842"/>
      <c r="Q57" s="842"/>
      <c r="R57" s="842"/>
      <c r="S57" s="842"/>
      <c r="T57" s="842"/>
      <c r="U57" s="842"/>
      <c r="V57" s="842"/>
      <c r="W57" s="842"/>
      <c r="X57" s="842"/>
      <c r="Y57" s="842"/>
      <c r="AC57" s="355"/>
      <c r="AD57" s="356"/>
      <c r="AH57" s="1033"/>
    </row>
    <row r="58" spans="2:34" ht="20.149999999999999" customHeight="1">
      <c r="D58" s="841"/>
      <c r="E58" s="842"/>
      <c r="F58" s="842"/>
      <c r="G58" s="842"/>
      <c r="H58" s="842"/>
      <c r="I58" s="842"/>
      <c r="J58" s="842"/>
      <c r="K58" s="842"/>
      <c r="L58" s="842"/>
      <c r="M58" s="842"/>
      <c r="N58" s="842"/>
      <c r="O58" s="842"/>
      <c r="P58" s="842"/>
      <c r="Q58" s="842"/>
      <c r="R58" s="842"/>
      <c r="S58" s="842"/>
      <c r="T58" s="842"/>
      <c r="U58" s="842"/>
      <c r="V58" s="842"/>
      <c r="W58" s="842"/>
      <c r="X58" s="842"/>
      <c r="Y58" s="842"/>
      <c r="AC58" s="355"/>
      <c r="AD58" s="356"/>
      <c r="AH58" s="1033"/>
    </row>
    <row r="59" spans="2:34" ht="20.149999999999999" customHeight="1">
      <c r="D59" s="841"/>
      <c r="E59" s="842"/>
      <c r="F59" s="842"/>
      <c r="G59" s="842"/>
      <c r="H59" s="842"/>
      <c r="I59" s="842"/>
      <c r="J59" s="842"/>
      <c r="K59" s="842"/>
      <c r="L59" s="842"/>
      <c r="M59" s="842"/>
      <c r="N59" s="842"/>
      <c r="O59" s="842"/>
      <c r="P59" s="842"/>
      <c r="Q59" s="842"/>
      <c r="R59" s="842"/>
      <c r="S59" s="842"/>
      <c r="T59" s="842"/>
      <c r="U59" s="842"/>
      <c r="V59" s="842"/>
      <c r="W59" s="842"/>
      <c r="X59" s="842"/>
      <c r="Y59" s="842"/>
      <c r="AC59" s="355"/>
      <c r="AD59" s="356"/>
      <c r="AH59" s="1033"/>
    </row>
    <row r="60" spans="2:34" ht="20.149999999999999" customHeight="1">
      <c r="D60" s="841"/>
      <c r="E60" s="842"/>
      <c r="F60" s="842"/>
      <c r="G60" s="842"/>
      <c r="H60" s="842"/>
      <c r="I60" s="842"/>
      <c r="J60" s="842"/>
      <c r="K60" s="842"/>
      <c r="L60" s="842"/>
      <c r="M60" s="842"/>
      <c r="N60" s="842"/>
      <c r="O60" s="842"/>
      <c r="P60" s="842"/>
      <c r="Q60" s="842"/>
      <c r="R60" s="842"/>
      <c r="S60" s="842"/>
      <c r="T60" s="842"/>
      <c r="U60" s="842"/>
      <c r="V60" s="842"/>
      <c r="W60" s="842"/>
      <c r="X60" s="842"/>
      <c r="Y60" s="842"/>
      <c r="AC60" s="355"/>
      <c r="AD60" s="356"/>
      <c r="AH60" s="1033"/>
    </row>
    <row r="61" spans="2:34" ht="20.149999999999999" customHeight="1">
      <c r="D61" s="841"/>
      <c r="E61" s="842"/>
      <c r="F61" s="842"/>
      <c r="G61" s="842"/>
      <c r="H61" s="842"/>
      <c r="I61" s="842"/>
      <c r="J61" s="842"/>
      <c r="K61" s="842"/>
      <c r="L61" s="842"/>
      <c r="M61" s="842"/>
      <c r="N61" s="842"/>
      <c r="O61" s="842"/>
      <c r="P61" s="842"/>
      <c r="Q61" s="842"/>
      <c r="R61" s="842"/>
      <c r="S61" s="842"/>
      <c r="T61" s="842"/>
      <c r="U61" s="842"/>
      <c r="V61" s="842"/>
      <c r="W61" s="842"/>
      <c r="X61" s="842"/>
      <c r="Y61" s="842"/>
      <c r="AC61" s="355"/>
      <c r="AD61" s="356"/>
      <c r="AH61" s="1033"/>
    </row>
    <row r="62" spans="2:34" ht="20.149999999999999" customHeight="1">
      <c r="D62" s="841"/>
      <c r="E62" s="842"/>
      <c r="F62" s="842"/>
      <c r="G62" s="842"/>
      <c r="H62" s="842"/>
      <c r="I62" s="842"/>
      <c r="J62" s="842"/>
      <c r="K62" s="842"/>
      <c r="L62" s="842"/>
      <c r="M62" s="842"/>
      <c r="N62" s="842"/>
      <c r="O62" s="842"/>
      <c r="P62" s="842"/>
      <c r="Q62" s="842"/>
      <c r="R62" s="842"/>
      <c r="S62" s="842"/>
      <c r="T62" s="842"/>
      <c r="U62" s="842"/>
      <c r="V62" s="842"/>
      <c r="W62" s="842"/>
      <c r="X62" s="842"/>
      <c r="Y62" s="842"/>
      <c r="AC62" s="355"/>
      <c r="AD62" s="356"/>
      <c r="AH62" s="1033"/>
    </row>
    <row r="63" spans="2:34" ht="20.149999999999999" customHeight="1">
      <c r="D63" s="843"/>
      <c r="E63" s="844"/>
      <c r="F63" s="844"/>
      <c r="G63" s="844"/>
      <c r="H63" s="844"/>
      <c r="I63" s="844"/>
      <c r="J63" s="844"/>
      <c r="K63" s="844"/>
      <c r="L63" s="844"/>
      <c r="M63" s="844"/>
      <c r="N63" s="844"/>
      <c r="O63" s="844"/>
      <c r="P63" s="844"/>
      <c r="Q63" s="844"/>
      <c r="R63" s="844"/>
      <c r="S63" s="844"/>
      <c r="T63" s="844"/>
      <c r="U63" s="844"/>
      <c r="V63" s="844"/>
      <c r="W63" s="844"/>
      <c r="X63" s="844"/>
      <c r="Y63" s="844"/>
      <c r="Z63" s="1034"/>
      <c r="AA63" s="1034"/>
      <c r="AB63" s="1035"/>
      <c r="AC63" s="1036"/>
      <c r="AD63" s="1037"/>
      <c r="AE63" s="1034"/>
      <c r="AF63" s="1034"/>
      <c r="AG63" s="1034"/>
      <c r="AH63" s="1038"/>
    </row>
    <row r="64" spans="2:34" ht="20.149999999999999" customHeight="1">
      <c r="AC64" s="355"/>
      <c r="AD64" s="356"/>
    </row>
    <row r="65" spans="29:30" ht="20.149999999999999" customHeight="1">
      <c r="AC65" s="355"/>
      <c r="AD65" s="356"/>
    </row>
    <row r="66" spans="29:30" ht="20.149999999999999" customHeight="1">
      <c r="AC66" s="355"/>
      <c r="AD66" s="356"/>
    </row>
    <row r="67" spans="29:30" ht="20.149999999999999" customHeight="1">
      <c r="AC67" s="355"/>
      <c r="AD67" s="356"/>
    </row>
    <row r="68" spans="29:30" ht="20.149999999999999" customHeight="1">
      <c r="AC68" s="358"/>
      <c r="AD68" s="359"/>
    </row>
    <row r="69" spans="29:30" ht="20.149999999999999" customHeight="1">
      <c r="AC69" s="355"/>
      <c r="AD69" s="356"/>
    </row>
    <row r="70" spans="29:30" ht="20.149999999999999" customHeight="1">
      <c r="AC70" s="355"/>
      <c r="AD70" s="356"/>
    </row>
    <row r="71" spans="29:30" ht="20.149999999999999" customHeight="1">
      <c r="AC71" s="355"/>
      <c r="AD71" s="356"/>
    </row>
    <row r="72" spans="29:30" ht="20.149999999999999" customHeight="1">
      <c r="AC72" s="355"/>
      <c r="AD72" s="356"/>
    </row>
    <row r="73" spans="29:30" ht="20.149999999999999" customHeight="1">
      <c r="AC73" s="355"/>
      <c r="AD73" s="356"/>
    </row>
    <row r="74" spans="29:30" ht="20.149999999999999" customHeight="1">
      <c r="AC74" s="355"/>
      <c r="AD74" s="356"/>
    </row>
    <row r="75" spans="29:30" ht="20.149999999999999" customHeight="1">
      <c r="AC75" s="355"/>
      <c r="AD75" s="356"/>
    </row>
    <row r="76" spans="29:30" ht="20.149999999999999" customHeight="1">
      <c r="AC76" s="355"/>
      <c r="AD76" s="356"/>
    </row>
    <row r="77" spans="29:30" ht="20.149999999999999" customHeight="1">
      <c r="AC77" s="355"/>
      <c r="AD77" s="356"/>
    </row>
    <row r="85" spans="30:30" ht="20.149999999999999" customHeight="1">
      <c r="AD85" s="360"/>
    </row>
    <row r="86" spans="30:30" ht="20.149999999999999" customHeight="1">
      <c r="AD86" s="361"/>
    </row>
    <row r="150" spans="29:30" ht="20.149999999999999" customHeight="1">
      <c r="AC150" s="362"/>
      <c r="AD150" s="363"/>
    </row>
    <row r="151" spans="29:30" ht="20.149999999999999" customHeight="1">
      <c r="AC151" s="362"/>
      <c r="AD151" s="363"/>
    </row>
    <row r="152" spans="29:30" ht="20.149999999999999" customHeight="1">
      <c r="AC152" s="362"/>
      <c r="AD152" s="363"/>
    </row>
    <row r="153" spans="29:30" ht="20.149999999999999" customHeight="1">
      <c r="AC153" s="362"/>
      <c r="AD153" s="363"/>
    </row>
    <row r="154" spans="29:30" ht="20.149999999999999" customHeight="1">
      <c r="AC154" s="362"/>
      <c r="AD154" s="363"/>
    </row>
    <row r="155" spans="29:30" ht="20.149999999999999" customHeight="1">
      <c r="AC155" s="362"/>
      <c r="AD155" s="363"/>
    </row>
    <row r="156" spans="29:30" ht="20.149999999999999" customHeight="1">
      <c r="AC156" s="362"/>
      <c r="AD156" s="363"/>
    </row>
    <row r="157" spans="29:30" ht="20.149999999999999" customHeight="1">
      <c r="AC157" s="362"/>
      <c r="AD157" s="363"/>
    </row>
    <row r="158" spans="29:30" ht="20.149999999999999" customHeight="1">
      <c r="AC158" s="362"/>
      <c r="AD158" s="363"/>
    </row>
    <row r="159" spans="29:30" ht="20.149999999999999" customHeight="1">
      <c r="AC159" s="362"/>
      <c r="AD159" s="363"/>
    </row>
    <row r="160" spans="29:30" ht="20.149999999999999" customHeight="1">
      <c r="AC160" s="362"/>
      <c r="AD160" s="363"/>
    </row>
    <row r="161" spans="29:30" ht="20.149999999999999" customHeight="1">
      <c r="AC161" s="362"/>
      <c r="AD161" s="363"/>
    </row>
    <row r="162" spans="29:30" ht="20.149999999999999" customHeight="1">
      <c r="AC162" s="362"/>
      <c r="AD162" s="363"/>
    </row>
    <row r="163" spans="29:30" ht="20.149999999999999" customHeight="1">
      <c r="AC163" s="362"/>
      <c r="AD163" s="363"/>
    </row>
    <row r="164" spans="29:30" ht="20.149999999999999" customHeight="1">
      <c r="AC164" s="362"/>
      <c r="AD164" s="363"/>
    </row>
    <row r="165" spans="29:30" ht="20.149999999999999" customHeight="1">
      <c r="AC165" s="362"/>
      <c r="AD165" s="363"/>
    </row>
    <row r="166" spans="29:30" ht="20.149999999999999" customHeight="1">
      <c r="AC166" s="362"/>
      <c r="AD166" s="363"/>
    </row>
    <row r="167" spans="29:30" ht="20.149999999999999" customHeight="1">
      <c r="AC167" s="362"/>
      <c r="AD167" s="363"/>
    </row>
    <row r="168" spans="29:30" ht="20.149999999999999" customHeight="1">
      <c r="AC168" s="362"/>
      <c r="AD168" s="363"/>
    </row>
    <row r="169" spans="29:30" ht="20.149999999999999" customHeight="1">
      <c r="AC169" s="362"/>
      <c r="AD169" s="363"/>
    </row>
    <row r="170" spans="29:30" ht="20.149999999999999" customHeight="1">
      <c r="AC170" s="362"/>
      <c r="AD170" s="363"/>
    </row>
    <row r="171" spans="29:30" ht="20.149999999999999" customHeight="1">
      <c r="AC171" s="362"/>
      <c r="AD171" s="363"/>
    </row>
    <row r="172" spans="29:30" ht="20.149999999999999" customHeight="1">
      <c r="AC172" s="362"/>
      <c r="AD172" s="363"/>
    </row>
    <row r="173" spans="29:30" ht="20.149999999999999" customHeight="1">
      <c r="AC173" s="362"/>
      <c r="AD173" s="363"/>
    </row>
    <row r="174" spans="29:30" ht="20.149999999999999" customHeight="1">
      <c r="AC174" s="362"/>
      <c r="AD174" s="363"/>
    </row>
    <row r="175" spans="29:30" ht="20.149999999999999" customHeight="1">
      <c r="AC175" s="362"/>
      <c r="AD175" s="363"/>
    </row>
    <row r="176" spans="29:30" ht="20.149999999999999" customHeight="1">
      <c r="AC176" s="362"/>
      <c r="AD176" s="363"/>
    </row>
    <row r="177" spans="29:30" ht="20.149999999999999" customHeight="1">
      <c r="AC177" s="362"/>
      <c r="AD177" s="363"/>
    </row>
    <row r="178" spans="29:30" ht="20.149999999999999" customHeight="1">
      <c r="AC178" s="362"/>
      <c r="AD178" s="363"/>
    </row>
    <row r="179" spans="29:30" ht="20.149999999999999" customHeight="1">
      <c r="AC179" s="362"/>
      <c r="AD179" s="363"/>
    </row>
    <row r="180" spans="29:30" ht="20.149999999999999" customHeight="1">
      <c r="AC180" s="362"/>
      <c r="AD180" s="363"/>
    </row>
    <row r="181" spans="29:30" ht="20.149999999999999" customHeight="1">
      <c r="AC181" s="362"/>
      <c r="AD181" s="363"/>
    </row>
    <row r="182" spans="29:30" ht="20.149999999999999" customHeight="1">
      <c r="AC182" s="362"/>
      <c r="AD182" s="363"/>
    </row>
    <row r="183" spans="29:30" ht="20.149999999999999" customHeight="1">
      <c r="AC183" s="362"/>
      <c r="AD183" s="363"/>
    </row>
    <row r="184" spans="29:30" ht="20.149999999999999" customHeight="1">
      <c r="AC184" s="362"/>
      <c r="AD184" s="363"/>
    </row>
    <row r="185" spans="29:30" ht="20.149999999999999" customHeight="1">
      <c r="AC185" s="362"/>
      <c r="AD185" s="363"/>
    </row>
    <row r="186" spans="29:30" ht="20.149999999999999" customHeight="1">
      <c r="AC186" s="362"/>
      <c r="AD186" s="363"/>
    </row>
    <row r="187" spans="29:30" ht="20.149999999999999" customHeight="1">
      <c r="AC187" s="362"/>
      <c r="AD187" s="363"/>
    </row>
    <row r="188" spans="29:30" ht="20.149999999999999" customHeight="1">
      <c r="AC188" s="362"/>
      <c r="AD188" s="363"/>
    </row>
    <row r="189" spans="29:30" ht="20.149999999999999" customHeight="1">
      <c r="AC189" s="362"/>
      <c r="AD189" s="363"/>
    </row>
    <row r="190" spans="29:30" ht="20.149999999999999" customHeight="1">
      <c r="AC190" s="362"/>
      <c r="AD190" s="363"/>
    </row>
    <row r="191" spans="29:30" ht="20.149999999999999" customHeight="1">
      <c r="AC191" s="364"/>
      <c r="AD191" s="308"/>
    </row>
    <row r="192" spans="29:30" ht="20.149999999999999" customHeight="1">
      <c r="AC192" s="364"/>
      <c r="AD192" s="308"/>
    </row>
    <row r="193" spans="29:30" ht="20.149999999999999" customHeight="1">
      <c r="AC193" s="365"/>
      <c r="AD193" s="309"/>
    </row>
    <row r="194" spans="29:30" ht="20.149999999999999" customHeight="1">
      <c r="AC194" s="365"/>
      <c r="AD194" s="309"/>
    </row>
    <row r="195" spans="29:30" ht="20.149999999999999" customHeight="1">
      <c r="AC195" s="365"/>
      <c r="AD195" s="309"/>
    </row>
    <row r="196" spans="29:30" ht="20.149999999999999" customHeight="1">
      <c r="AC196" s="365"/>
      <c r="AD196" s="309"/>
    </row>
  </sheetData>
  <sheetProtection formatCells="0" formatRows="0" insertRows="0" deleteRows="0" selectLockedCells="1" autoFilter="0" pivotTables="0"/>
  <mergeCells count="84">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 ref="AC18:AH18"/>
    <mergeCell ref="D19:G19"/>
    <mergeCell ref="H19:L19"/>
    <mergeCell ref="N19:P19"/>
    <mergeCell ref="R19:T19"/>
    <mergeCell ref="V19:X19"/>
    <mergeCell ref="Z19:AB19"/>
    <mergeCell ref="AC19:AH19"/>
    <mergeCell ref="D18:G18"/>
    <mergeCell ref="H18:L18"/>
    <mergeCell ref="N18:P18"/>
    <mergeCell ref="R18:T18"/>
    <mergeCell ref="V18:X18"/>
    <mergeCell ref="AC20:AH20"/>
    <mergeCell ref="D20:G20"/>
    <mergeCell ref="H20:L20"/>
    <mergeCell ref="N20:P20"/>
    <mergeCell ref="R20:T20"/>
    <mergeCell ref="V20:X20"/>
    <mergeCell ref="N21:P21"/>
    <mergeCell ref="R21:T21"/>
    <mergeCell ref="V21:X21"/>
    <mergeCell ref="Z21:AB21"/>
    <mergeCell ref="AC21:AH21"/>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Z24:AB24"/>
    <mergeCell ref="AC24:AH24"/>
    <mergeCell ref="D24:P24"/>
    <mergeCell ref="R24:T24"/>
    <mergeCell ref="V24:X24"/>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H16:L16"/>
    <mergeCell ref="H17:L17"/>
    <mergeCell ref="N17:P17"/>
    <mergeCell ref="H14:L15"/>
    <mergeCell ref="D14:G15"/>
    <mergeCell ref="M14:M15"/>
    <mergeCell ref="N14:P15"/>
    <mergeCell ref="N16:P16"/>
    <mergeCell ref="D16:G16"/>
    <mergeCell ref="D17:G17"/>
  </mergeCells>
  <phoneticPr fontId="19"/>
  <conditionalFormatting sqref="AD85:AD86 AC150:AD196">
    <cfRule type="expression" priority="8">
      <formula>CELL("protect",AC85)=0</formula>
    </cfRule>
  </conditionalFormatting>
  <conditionalFormatting sqref="B1:B2">
    <cfRule type="expression" dxfId="20" priority="7">
      <formula>_xlfn.ISFORMULA(B1)=TRUE</formula>
    </cfRule>
  </conditionalFormatting>
  <conditionalFormatting sqref="J28">
    <cfRule type="containsBlanks" dxfId="19" priority="6">
      <formula>LEN(TRIM(J28))=0</formula>
    </cfRule>
  </conditionalFormatting>
  <conditionalFormatting sqref="B3">
    <cfRule type="expression" dxfId="18" priority="5">
      <formula>_xlfn.ISFORMULA(B3)=TRUE</formula>
    </cfRule>
  </conditionalFormatting>
  <conditionalFormatting sqref="T8">
    <cfRule type="containsBlanks" dxfId="17" priority="3">
      <formula>LEN(TRIM(T8))=0</formula>
    </cfRule>
  </conditionalFormatting>
  <conditionalFormatting sqref="T8:X8">
    <cfRule type="expression" dxfId="16" priority="2">
      <formula>_xlfn.ISFORMULA(T8)=TRUE</formula>
    </cfRule>
  </conditionalFormatting>
  <conditionalFormatting sqref="D16:P23">
    <cfRule type="containsBlanks" dxfId="15" priority="1">
      <formula>LEN(TRIM(D16))=0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&amp;R&amp;K00-042R5高層ZEH-M_ver.2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40"/>
  <sheetViews>
    <sheetView showGridLines="0" view="pageBreakPreview" zoomScale="70" zoomScaleNormal="65" zoomScaleSheetLayoutView="70" workbookViewId="0"/>
  </sheetViews>
  <sheetFormatPr defaultColWidth="9" defaultRowHeight="39.5"/>
  <cols>
    <col min="1" max="1" width="2.58203125" style="405" customWidth="1"/>
    <col min="2" max="2" width="36.08203125" style="238" customWidth="1"/>
    <col min="3" max="3" width="86.83203125" style="238" customWidth="1"/>
    <col min="4" max="6" width="9.08203125" style="404" customWidth="1"/>
    <col min="7" max="7" width="58.5" style="407" customWidth="1"/>
    <col min="8" max="8" width="2.58203125" style="238" customWidth="1"/>
    <col min="9" max="16384" width="9" style="238"/>
  </cols>
  <sheetData>
    <row r="1" spans="1:7" ht="25">
      <c r="A1" s="299" t="s">
        <v>603</v>
      </c>
      <c r="B1" s="299"/>
      <c r="C1" s="299"/>
      <c r="D1" s="299"/>
      <c r="E1" s="299"/>
      <c r="F1" s="299"/>
      <c r="G1" s="299"/>
    </row>
    <row r="2" spans="1:7" ht="25">
      <c r="A2" s="299" t="s">
        <v>456</v>
      </c>
      <c r="B2" s="299"/>
      <c r="C2" s="299"/>
      <c r="D2" s="299"/>
      <c r="E2" s="299"/>
      <c r="F2" s="299"/>
      <c r="G2" s="299"/>
    </row>
    <row r="3" spans="1:7" s="396" customFormat="1" ht="25">
      <c r="A3" s="299" t="s">
        <v>417</v>
      </c>
      <c r="D3" s="397"/>
      <c r="E3" s="397"/>
      <c r="F3" s="397"/>
      <c r="G3" s="398"/>
    </row>
    <row r="4" spans="1:7" s="396" customFormat="1" ht="25">
      <c r="A4" s="1054" t="s">
        <v>947</v>
      </c>
      <c r="D4" s="397"/>
      <c r="E4" s="397"/>
      <c r="F4" s="397"/>
      <c r="G4" s="398"/>
    </row>
    <row r="5" spans="1:7" ht="44.25" customHeight="1">
      <c r="A5" s="399"/>
      <c r="B5" s="400" t="s">
        <v>154</v>
      </c>
      <c r="C5" s="401" t="s">
        <v>155</v>
      </c>
      <c r="D5" s="402" t="s">
        <v>156</v>
      </c>
      <c r="E5" s="402" t="s">
        <v>157</v>
      </c>
      <c r="F5" s="402" t="s">
        <v>327</v>
      </c>
      <c r="G5" s="403" t="s">
        <v>158</v>
      </c>
    </row>
    <row r="6" spans="1:7">
      <c r="B6" s="1197" t="s">
        <v>159</v>
      </c>
      <c r="C6" s="1052" t="s">
        <v>160</v>
      </c>
      <c r="D6" s="404" t="s">
        <v>161</v>
      </c>
      <c r="E6" s="404" t="s">
        <v>162</v>
      </c>
      <c r="F6" s="41" t="s">
        <v>328</v>
      </c>
      <c r="G6" s="406" t="s">
        <v>387</v>
      </c>
    </row>
    <row r="7" spans="1:7">
      <c r="B7" s="1197"/>
      <c r="C7" s="1053" t="s">
        <v>946</v>
      </c>
      <c r="D7" s="404" t="s">
        <v>161</v>
      </c>
      <c r="E7" s="404" t="s">
        <v>162</v>
      </c>
      <c r="F7" s="41" t="s">
        <v>328</v>
      </c>
      <c r="G7" s="408"/>
    </row>
    <row r="8" spans="1:7">
      <c r="B8" s="1197"/>
      <c r="C8" s="1052" t="s">
        <v>163</v>
      </c>
      <c r="D8" s="404" t="s">
        <v>161</v>
      </c>
      <c r="E8" s="404" t="s">
        <v>162</v>
      </c>
      <c r="F8" s="41" t="s">
        <v>328</v>
      </c>
      <c r="G8" s="408"/>
    </row>
    <row r="9" spans="1:7" ht="42">
      <c r="B9" s="1197"/>
      <c r="C9" s="1052" t="s">
        <v>164</v>
      </c>
      <c r="D9" s="404" t="s">
        <v>161</v>
      </c>
      <c r="E9" s="404" t="s">
        <v>326</v>
      </c>
      <c r="F9" s="41" t="s">
        <v>328</v>
      </c>
      <c r="G9" s="408" t="s">
        <v>407</v>
      </c>
    </row>
    <row r="10" spans="1:7" ht="42">
      <c r="B10" s="540" t="s">
        <v>165</v>
      </c>
      <c r="C10" s="1052" t="s">
        <v>166</v>
      </c>
      <c r="D10" s="404" t="s">
        <v>161</v>
      </c>
      <c r="E10" s="404" t="s">
        <v>162</v>
      </c>
      <c r="F10" s="41" t="s">
        <v>328</v>
      </c>
      <c r="G10" s="408" t="s">
        <v>864</v>
      </c>
    </row>
    <row r="11" spans="1:7">
      <c r="B11" s="1198" t="s">
        <v>348</v>
      </c>
      <c r="C11" s="1052" t="s">
        <v>167</v>
      </c>
      <c r="D11" s="404" t="s">
        <v>161</v>
      </c>
      <c r="E11" s="404" t="s">
        <v>162</v>
      </c>
      <c r="F11" s="41" t="s">
        <v>328</v>
      </c>
      <c r="G11" s="408"/>
    </row>
    <row r="12" spans="1:7">
      <c r="B12" s="1198"/>
      <c r="C12" s="1052" t="s">
        <v>168</v>
      </c>
      <c r="D12" s="404" t="s">
        <v>161</v>
      </c>
      <c r="E12" s="404" t="s">
        <v>162</v>
      </c>
      <c r="F12" s="41" t="s">
        <v>328</v>
      </c>
      <c r="G12" s="408" t="s">
        <v>169</v>
      </c>
    </row>
    <row r="13" spans="1:7" hidden="1">
      <c r="B13" s="1198"/>
      <c r="C13" s="126" t="s">
        <v>340</v>
      </c>
      <c r="D13" s="404" t="s">
        <v>161</v>
      </c>
      <c r="E13" s="404" t="s">
        <v>162</v>
      </c>
      <c r="F13" s="41" t="s">
        <v>328</v>
      </c>
      <c r="G13" s="526" t="s">
        <v>169</v>
      </c>
    </row>
    <row r="14" spans="1:7">
      <c r="B14" s="1198"/>
      <c r="C14" s="1055" t="s">
        <v>983</v>
      </c>
      <c r="D14" s="404" t="s">
        <v>161</v>
      </c>
      <c r="E14" s="404" t="s">
        <v>162</v>
      </c>
      <c r="F14" s="41" t="s">
        <v>328</v>
      </c>
      <c r="G14" s="526" t="s">
        <v>169</v>
      </c>
    </row>
    <row r="15" spans="1:7">
      <c r="B15" s="1198"/>
      <c r="C15" s="1052" t="s">
        <v>1005</v>
      </c>
      <c r="D15" s="404" t="s">
        <v>161</v>
      </c>
      <c r="E15" s="404" t="s">
        <v>319</v>
      </c>
      <c r="F15" s="41" t="s">
        <v>328</v>
      </c>
      <c r="G15" s="408" t="s">
        <v>353</v>
      </c>
    </row>
    <row r="16" spans="1:7">
      <c r="B16" s="1198"/>
      <c r="C16" s="1053" t="s">
        <v>1006</v>
      </c>
      <c r="D16" s="404" t="s">
        <v>161</v>
      </c>
      <c r="E16" s="404" t="s">
        <v>162</v>
      </c>
      <c r="F16" s="41" t="s">
        <v>328</v>
      </c>
      <c r="G16" s="526"/>
    </row>
    <row r="17" spans="2:7">
      <c r="B17" s="1198"/>
      <c r="C17" s="1053" t="s">
        <v>1007</v>
      </c>
      <c r="D17" s="404" t="s">
        <v>161</v>
      </c>
      <c r="E17" s="404" t="s">
        <v>162</v>
      </c>
      <c r="F17" s="41" t="s">
        <v>328</v>
      </c>
      <c r="G17" s="526"/>
    </row>
    <row r="18" spans="2:7">
      <c r="B18" s="1198"/>
      <c r="C18" s="1053" t="s">
        <v>1008</v>
      </c>
      <c r="D18" s="541" t="s">
        <v>161</v>
      </c>
      <c r="E18" s="541" t="s">
        <v>170</v>
      </c>
      <c r="F18" s="41" t="s">
        <v>328</v>
      </c>
      <c r="G18" s="526"/>
    </row>
    <row r="19" spans="2:7">
      <c r="B19" s="1198"/>
      <c r="C19" s="1053" t="s">
        <v>1009</v>
      </c>
      <c r="D19" s="541" t="s">
        <v>161</v>
      </c>
      <c r="E19" s="541" t="s">
        <v>170</v>
      </c>
      <c r="F19" s="41" t="s">
        <v>328</v>
      </c>
      <c r="G19" s="526"/>
    </row>
    <row r="20" spans="2:7">
      <c r="B20" s="1198"/>
      <c r="C20" s="1053" t="s">
        <v>1010</v>
      </c>
      <c r="D20" s="541" t="s">
        <v>161</v>
      </c>
      <c r="E20" s="541" t="s">
        <v>170</v>
      </c>
      <c r="F20" s="542" t="s">
        <v>328</v>
      </c>
      <c r="G20" s="526"/>
    </row>
    <row r="21" spans="2:7" ht="42">
      <c r="B21" s="1198"/>
      <c r="C21" s="126" t="s">
        <v>171</v>
      </c>
      <c r="D21" s="404" t="s">
        <v>172</v>
      </c>
      <c r="E21" s="404" t="s">
        <v>170</v>
      </c>
      <c r="F21" s="41"/>
      <c r="G21" s="543" t="s">
        <v>1015</v>
      </c>
    </row>
    <row r="22" spans="2:7" ht="42">
      <c r="B22" s="1198"/>
      <c r="C22" s="1055" t="s">
        <v>1038</v>
      </c>
      <c r="D22" s="541" t="s">
        <v>161</v>
      </c>
      <c r="E22" s="541" t="s">
        <v>170</v>
      </c>
      <c r="F22" s="41" t="s">
        <v>328</v>
      </c>
      <c r="G22" s="543" t="s">
        <v>861</v>
      </c>
    </row>
    <row r="23" spans="2:7">
      <c r="B23" s="1198"/>
      <c r="C23" s="1052" t="s">
        <v>1011</v>
      </c>
      <c r="D23" s="541" t="s">
        <v>161</v>
      </c>
      <c r="E23" s="541" t="s">
        <v>170</v>
      </c>
      <c r="F23" s="41" t="s">
        <v>328</v>
      </c>
      <c r="G23" s="543" t="s">
        <v>860</v>
      </c>
    </row>
    <row r="24" spans="2:7">
      <c r="B24" s="1198"/>
      <c r="C24" s="1053" t="s">
        <v>1012</v>
      </c>
      <c r="D24" s="541" t="s">
        <v>161</v>
      </c>
      <c r="E24" s="541" t="s">
        <v>170</v>
      </c>
      <c r="F24" s="41" t="s">
        <v>328</v>
      </c>
      <c r="G24" s="374"/>
    </row>
    <row r="25" spans="2:7" ht="42">
      <c r="B25" s="1198"/>
      <c r="C25" s="1053" t="s">
        <v>1013</v>
      </c>
      <c r="D25" s="404" t="s">
        <v>161</v>
      </c>
      <c r="E25" s="541" t="s">
        <v>170</v>
      </c>
      <c r="F25" s="41" t="s">
        <v>328</v>
      </c>
      <c r="G25" s="543" t="s">
        <v>831</v>
      </c>
    </row>
    <row r="26" spans="2:7">
      <c r="B26" s="1198"/>
      <c r="C26" s="1055" t="s">
        <v>1014</v>
      </c>
      <c r="D26" s="541" t="s">
        <v>161</v>
      </c>
      <c r="E26" s="409" t="s">
        <v>162</v>
      </c>
      <c r="F26" s="41" t="s">
        <v>328</v>
      </c>
      <c r="G26" s="543" t="s">
        <v>353</v>
      </c>
    </row>
    <row r="27" spans="2:7" ht="63">
      <c r="B27" s="540" t="s">
        <v>349</v>
      </c>
      <c r="C27" s="126" t="s">
        <v>832</v>
      </c>
      <c r="D27" s="404" t="s">
        <v>172</v>
      </c>
      <c r="E27" s="404" t="s">
        <v>326</v>
      </c>
      <c r="F27" s="41"/>
      <c r="G27" s="987" t="s">
        <v>862</v>
      </c>
    </row>
    <row r="28" spans="2:7" ht="42">
      <c r="B28" s="1198" t="s">
        <v>350</v>
      </c>
      <c r="C28" s="126" t="s">
        <v>438</v>
      </c>
      <c r="D28" s="404" t="s">
        <v>172</v>
      </c>
      <c r="E28" s="404" t="s">
        <v>319</v>
      </c>
      <c r="F28" s="41"/>
      <c r="G28" s="408" t="s">
        <v>858</v>
      </c>
    </row>
    <row r="29" spans="2:7">
      <c r="B29" s="1198"/>
      <c r="C29" s="126" t="s">
        <v>174</v>
      </c>
      <c r="D29" s="404" t="s">
        <v>172</v>
      </c>
      <c r="E29" s="404" t="s">
        <v>170</v>
      </c>
      <c r="F29" s="738"/>
      <c r="G29" s="408" t="s">
        <v>424</v>
      </c>
    </row>
    <row r="30" spans="2:7">
      <c r="B30" s="1199" t="s">
        <v>641</v>
      </c>
      <c r="C30" s="753" t="s">
        <v>175</v>
      </c>
      <c r="D30" s="739" t="s">
        <v>173</v>
      </c>
      <c r="E30" s="739" t="s">
        <v>162</v>
      </c>
      <c r="F30" s="41"/>
      <c r="G30" s="1196" t="s">
        <v>452</v>
      </c>
    </row>
    <row r="31" spans="2:7">
      <c r="B31" s="1199"/>
      <c r="C31" s="753" t="s">
        <v>176</v>
      </c>
      <c r="D31" s="739" t="s">
        <v>173</v>
      </c>
      <c r="E31" s="739" t="s">
        <v>162</v>
      </c>
      <c r="F31" s="41"/>
      <c r="G31" s="1196"/>
    </row>
    <row r="32" spans="2:7">
      <c r="B32" s="1199"/>
      <c r="C32" s="753" t="s">
        <v>177</v>
      </c>
      <c r="D32" s="739" t="s">
        <v>173</v>
      </c>
      <c r="E32" s="739" t="s">
        <v>162</v>
      </c>
      <c r="F32" s="41"/>
      <c r="G32" s="1196"/>
    </row>
    <row r="33" spans="2:7">
      <c r="B33" s="1199"/>
      <c r="C33" s="753" t="s">
        <v>351</v>
      </c>
      <c r="D33" s="739" t="s">
        <v>173</v>
      </c>
      <c r="E33" s="739" t="s">
        <v>162</v>
      </c>
      <c r="F33" s="41"/>
      <c r="G33" s="1196"/>
    </row>
    <row r="34" spans="2:7">
      <c r="B34" s="1199"/>
      <c r="C34" s="753" t="s">
        <v>342</v>
      </c>
      <c r="D34" s="739" t="s">
        <v>173</v>
      </c>
      <c r="E34" s="739" t="s">
        <v>162</v>
      </c>
      <c r="F34" s="41"/>
      <c r="G34" s="1196"/>
    </row>
    <row r="35" spans="2:7">
      <c r="B35" s="1199"/>
      <c r="C35" s="753" t="s">
        <v>341</v>
      </c>
      <c r="D35" s="739" t="s">
        <v>173</v>
      </c>
      <c r="E35" s="739" t="s">
        <v>162</v>
      </c>
      <c r="F35" s="41"/>
      <c r="G35" s="1196"/>
    </row>
    <row r="36" spans="2:7" ht="84">
      <c r="B36" s="753" t="s">
        <v>642</v>
      </c>
      <c r="C36" s="740" t="s">
        <v>436</v>
      </c>
      <c r="D36" s="739" t="s">
        <v>173</v>
      </c>
      <c r="E36" s="739" t="s">
        <v>162</v>
      </c>
      <c r="F36" s="41"/>
      <c r="G36" s="752" t="s">
        <v>859</v>
      </c>
    </row>
    <row r="37" spans="2:7" ht="84">
      <c r="B37" s="540" t="s">
        <v>1016</v>
      </c>
      <c r="C37" s="126" t="s">
        <v>439</v>
      </c>
      <c r="D37" s="404" t="s">
        <v>172</v>
      </c>
      <c r="E37" s="404" t="s">
        <v>162</v>
      </c>
      <c r="F37" s="41"/>
      <c r="G37" s="408" t="s">
        <v>638</v>
      </c>
    </row>
    <row r="38" spans="2:7" ht="42">
      <c r="B38" s="979" t="s">
        <v>1017</v>
      </c>
      <c r="C38" s="1055" t="s">
        <v>948</v>
      </c>
      <c r="D38" s="404" t="s">
        <v>857</v>
      </c>
      <c r="E38" s="404" t="s">
        <v>162</v>
      </c>
      <c r="F38" s="41" t="s">
        <v>328</v>
      </c>
      <c r="G38" s="980" t="s">
        <v>863</v>
      </c>
    </row>
    <row r="39" spans="2:7">
      <c r="B39" s="540" t="s">
        <v>1018</v>
      </c>
      <c r="C39" s="126"/>
      <c r="D39" s="404" t="s">
        <v>173</v>
      </c>
      <c r="E39" s="404" t="s">
        <v>170</v>
      </c>
      <c r="F39" s="41"/>
      <c r="G39" s="408" t="s">
        <v>178</v>
      </c>
    </row>
    <row r="40" spans="2:7" ht="39.75" customHeight="1">
      <c r="B40" s="375" t="s">
        <v>1019</v>
      </c>
      <c r="C40" s="410"/>
      <c r="D40" s="411" t="s">
        <v>437</v>
      </c>
      <c r="E40" s="411" t="s">
        <v>162</v>
      </c>
      <c r="F40" s="41"/>
      <c r="G40" s="412" t="s">
        <v>616</v>
      </c>
    </row>
  </sheetData>
  <sheetProtection algorithmName="SHA-512" hashValue="3jGk6RLNfU+3n8gg8SytQZgyr93rv/kFQhn+JO2L/eLsfelHBpx2arvhb8aHKYApJw+181DBhFMIYwPc9MYS/w==" saltValue="Vb+7LDvisEK0BNIfl6A/qg==" spinCount="100000" sheet="1" objects="1" formatCells="0" insertRows="0" insertHyperlinks="0"/>
  <mergeCells count="5">
    <mergeCell ref="G30:G35"/>
    <mergeCell ref="B6:B9"/>
    <mergeCell ref="B11:B26"/>
    <mergeCell ref="B28:B29"/>
    <mergeCell ref="B30:B35"/>
  </mergeCells>
  <phoneticPr fontId="19"/>
  <conditionalFormatting sqref="B10:E11 C7:E9 B5:G5 B6:E6 B27 B30 C12:E12 G30 G36:G37 C15:E15 C25:D25 C26:E35 G39:G40 C22:C23 G25:G26 D13:E14 G6:G23 B36:E40">
    <cfRule type="expression" dxfId="493" priority="103">
      <formula>$B$5&lt;&gt;""</formula>
    </cfRule>
  </conditionalFormatting>
  <conditionalFormatting sqref="E1:F5 E6:E15 E26:E40 E41:F1048576">
    <cfRule type="expression" dxfId="492" priority="102">
      <formula>$E1="必須"</formula>
    </cfRule>
  </conditionalFormatting>
  <conditionalFormatting sqref="G28">
    <cfRule type="expression" dxfId="491" priority="101">
      <formula>$B$5&lt;&gt;""</formula>
    </cfRule>
  </conditionalFormatting>
  <conditionalFormatting sqref="G29">
    <cfRule type="expression" dxfId="490" priority="98">
      <formula>$B$5&lt;&gt;""</formula>
    </cfRule>
  </conditionalFormatting>
  <conditionalFormatting sqref="C13:C14">
    <cfRule type="expression" dxfId="489" priority="97">
      <formula>$B$5&lt;&gt;""</formula>
    </cfRule>
  </conditionalFormatting>
  <conditionalFormatting sqref="G24">
    <cfRule type="expression" dxfId="488" priority="91">
      <formula>$B$5&lt;&gt;""</formula>
    </cfRule>
  </conditionalFormatting>
  <conditionalFormatting sqref="E25">
    <cfRule type="expression" dxfId="487" priority="77">
      <formula>$B$5&lt;&gt;""</formula>
    </cfRule>
  </conditionalFormatting>
  <conditionalFormatting sqref="E25">
    <cfRule type="expression" dxfId="486" priority="76">
      <formula>$E25="必須"</formula>
    </cfRule>
  </conditionalFormatting>
  <conditionalFormatting sqref="G38">
    <cfRule type="expression" dxfId="485" priority="74">
      <formula>$B$5&lt;&gt;""</formula>
    </cfRule>
  </conditionalFormatting>
  <conditionalFormatting sqref="C16:E17">
    <cfRule type="expression" dxfId="484" priority="51">
      <formula>$B$5&lt;&gt;""</formula>
    </cfRule>
  </conditionalFormatting>
  <conditionalFormatting sqref="E16:E17">
    <cfRule type="expression" dxfId="483" priority="50">
      <formula>$E16="必須"</formula>
    </cfRule>
  </conditionalFormatting>
  <conditionalFormatting sqref="C18:E18">
    <cfRule type="expression" dxfId="482" priority="49">
      <formula>$B$5&lt;&gt;""</formula>
    </cfRule>
  </conditionalFormatting>
  <conditionalFormatting sqref="E18">
    <cfRule type="expression" dxfId="481" priority="48">
      <formula>$E18="必須"</formula>
    </cfRule>
  </conditionalFormatting>
  <conditionalFormatting sqref="C19:E19">
    <cfRule type="expression" dxfId="480" priority="47">
      <formula>$B$5&lt;&gt;""</formula>
    </cfRule>
  </conditionalFormatting>
  <conditionalFormatting sqref="E19">
    <cfRule type="expression" dxfId="479" priority="46">
      <formula>$E19="必須"</formula>
    </cfRule>
  </conditionalFormatting>
  <conditionalFormatting sqref="C20:E20">
    <cfRule type="expression" dxfId="478" priority="45">
      <formula>$B$5&lt;&gt;""</formula>
    </cfRule>
  </conditionalFormatting>
  <conditionalFormatting sqref="E20">
    <cfRule type="expression" dxfId="477" priority="44">
      <formula>$E20="必須"</formula>
    </cfRule>
  </conditionalFormatting>
  <conditionalFormatting sqref="C21:E21">
    <cfRule type="expression" dxfId="476" priority="41">
      <formula>$B$5&lt;&gt;""</formula>
    </cfRule>
  </conditionalFormatting>
  <conditionalFormatting sqref="E21">
    <cfRule type="expression" dxfId="475" priority="40">
      <formula>$E21="必須"</formula>
    </cfRule>
  </conditionalFormatting>
  <conditionalFormatting sqref="E22">
    <cfRule type="expression" dxfId="474" priority="39">
      <formula>$B$5&lt;&gt;""</formula>
    </cfRule>
  </conditionalFormatting>
  <conditionalFormatting sqref="E22">
    <cfRule type="expression" dxfId="473" priority="38">
      <formula>$E22="必須"</formula>
    </cfRule>
  </conditionalFormatting>
  <conditionalFormatting sqref="D22">
    <cfRule type="expression" dxfId="472" priority="37">
      <formula>$B$5&lt;&gt;""</formula>
    </cfRule>
  </conditionalFormatting>
  <conditionalFormatting sqref="E23">
    <cfRule type="expression" dxfId="471" priority="36">
      <formula>$B$5&lt;&gt;""</formula>
    </cfRule>
  </conditionalFormatting>
  <conditionalFormatting sqref="E23">
    <cfRule type="expression" dxfId="470" priority="35">
      <formula>$E23="必須"</formula>
    </cfRule>
  </conditionalFormatting>
  <conditionalFormatting sqref="D23">
    <cfRule type="expression" dxfId="469" priority="34">
      <formula>$B$5&lt;&gt;""</formula>
    </cfRule>
  </conditionalFormatting>
  <conditionalFormatting sqref="C24:E24">
    <cfRule type="expression" dxfId="468" priority="33">
      <formula>$B$5&lt;&gt;""</formula>
    </cfRule>
  </conditionalFormatting>
  <conditionalFormatting sqref="E24">
    <cfRule type="expression" dxfId="467" priority="32">
      <formula>$E24="必須"</formula>
    </cfRule>
  </conditionalFormatting>
  <dataValidations count="1">
    <dataValidation imeMode="hiragana" allowBlank="1" showInputMessage="1" showErrorMessage="1" sqref="G29" xr:uid="{3A8F97AA-DE3D-455D-A752-438684129A24}"/>
  </dataValidations>
  <hyperlinks>
    <hyperlink ref="C6" location="様式第1_交付申請書!A1" display="様式第１　交付申請書" xr:uid="{FCC227FE-8B7B-435C-8743-CD77D3C6C772}"/>
    <hyperlink ref="C7" location="様式第1_交付申請書!A1" display="様式第1_交付申請書!A1" xr:uid="{2CA3B4D0-FC98-458F-A6A9-677FF8CC02BB}"/>
    <hyperlink ref="C8" location="様式第1_交付申請書!A1" display="別紙２　暴力団排除に関する誓約事項" xr:uid="{9EF2BE7A-64CE-4C99-9866-0E4B8834C55F}"/>
    <hyperlink ref="C9" location="様式第1_交付申請書!A1" display="別紙３　役員名簿" xr:uid="{77DE3A0C-3058-481E-9BD5-4CE2281394EB}"/>
    <hyperlink ref="C10" location="誓約書!A1" display="誓約書" xr:uid="{D860939E-8D49-40DC-AE9B-0C02D21D5539}"/>
    <hyperlink ref="C11" location="'1.申請者の詳細'!A1" display="１．申請者の詳細" xr:uid="{B5875225-275F-4382-9357-7C60B851C8BF}"/>
    <hyperlink ref="C12" location="'2.全体概要'!A1" display="２．全体概要" xr:uid="{1FAC8BB9-2C8B-4719-8B73-663E7B11BB93}"/>
    <hyperlink ref="C15" location="'4.住戸情報入力'!A1" display="４．住戸情報入力" xr:uid="{CC2BF29F-793B-49ED-9B5F-CAF6B920F5BF}"/>
    <hyperlink ref="C16" location="'5.補助対象経費総括表（まとめ）'!A1" display="５．補助対象経費総括表（まとめ）" xr:uid="{74716AB7-C96F-4C64-902E-406F9F67A133}"/>
    <hyperlink ref="C17" location="'6-1.補助対象経費総括表（1年目） '!A1" display="６-１～４．補助対象経費総括表（１年目）（２年目）（３年目）（４年目）" xr:uid="{D3F7B966-6BDF-4A27-9E87-3F11C6B08E9C}"/>
    <hyperlink ref="C18" location="'7.共用部定額単価算出シート'!A1" display="７-１～４．共用部定額単価算出シート" xr:uid="{FDF2943D-0EC6-47B3-9B0F-D2A3DB63183D}"/>
    <hyperlink ref="C19" location="'8.共用部空調設備費用算出シート'!A1" display="８．共用部空調設備費用算出シート" xr:uid="{C76B5CB2-0EF9-45D1-A799-EC4EF54A4E70}"/>
    <hyperlink ref="C20" location="'9.費用明細書（共用部）'!A1" display="９-１～４．費用明細書（共用部）" xr:uid="{CD682E05-6A50-4839-97BF-302D2A5FD3AC}"/>
    <hyperlink ref="C22" location="'10-1.蓄電システム補助対象経費算出シート（専有部）'!A1" display="１０-１～２．蓄電システム補助対象経費算出シート（専有部、共用部）" xr:uid="{22E07FF2-6B32-4C66-B8E2-12CAFEB4AEF2}"/>
    <hyperlink ref="C23" location="'11.MEMS補助対象経費算出シート '!A1" display="１１．ＭＥＭＳ補助対象経費算出シート" xr:uid="{B1B99939-C031-48D8-87D3-0A5C486C9F4F}"/>
    <hyperlink ref="C24" location="'12.パネルラジエーター設備費用算出シート'!A1" display="１２．パネルラジエーター設備費用算出シート" xr:uid="{F8FA1B5D-4960-4E30-805B-C8DB351E30DE}"/>
    <hyperlink ref="C25" location="'13.水害等の災害時の電源確保に配慮した蓄電システム導入計画'!A1" display="１３．水害等の災害時の電源確保に配慮した蓄電システム導入計画" xr:uid="{8EDC8A26-99BD-44DC-9086-6E83C27A3F42}"/>
    <hyperlink ref="C26" location="'14.工程表'!A1" display="１４．工程表" xr:uid="{9D6F9DB3-866E-49D6-8D9F-E5F5252C6BD8}"/>
    <hyperlink ref="C38" location="個人情報の取得と利用について!A1" display="個人情報の取得と利用について" xr:uid="{D64FBAB0-40A4-4E72-8F26-0B989147C8DD}"/>
    <hyperlink ref="C14" location="'3.補助事業概要図'!A1" display="３．補助事業概要図" xr:uid="{EAAB45C6-8C07-4E88-9480-E791C58D109F}"/>
  </hyperlinks>
  <printOptions horizontalCentered="1"/>
  <pageMargins left="0.51181102362204722" right="0.11811023622047245" top="0.35433070866141736" bottom="0.35433070866141736" header="0.31496062992125984" footer="0.11811023622047245"/>
  <pageSetup paperSize="9" scale="43" orientation="portrait" r:id="rId1"/>
  <headerFooter scaleWithDoc="0">
    <oddFooter>&amp;R&amp;K00-042R5高層ZEH-M_ver.2</oddFooter>
  </headerFooter>
  <rowBreaks count="1" manualBreakCount="1">
    <brk id="35" min="1"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B1:R54"/>
  <sheetViews>
    <sheetView showGridLines="0" view="pageBreakPreview" zoomScale="85" zoomScaleNormal="100" zoomScaleSheetLayoutView="85" workbookViewId="0">
      <selection activeCell="C7" sqref="C7"/>
    </sheetView>
  </sheetViews>
  <sheetFormatPr defaultColWidth="9" defaultRowHeight="13"/>
  <cols>
    <col min="1" max="1" width="1.5" style="475" customWidth="1"/>
    <col min="2" max="2" width="6.83203125" style="477" customWidth="1"/>
    <col min="3" max="4" width="9.75" style="475" customWidth="1"/>
    <col min="5" max="5" width="9.75" style="476" customWidth="1"/>
    <col min="6" max="6" width="9.75" style="475" customWidth="1"/>
    <col min="7" max="7" width="12.25" style="475" customWidth="1"/>
    <col min="8" max="8" width="1.5" style="475" customWidth="1"/>
    <col min="9" max="9" width="6.58203125" style="477" customWidth="1"/>
    <col min="10" max="11" width="9.75" style="475" customWidth="1"/>
    <col min="12" max="12" width="9.75" style="476" customWidth="1"/>
    <col min="13" max="13" width="9.75" style="475" customWidth="1"/>
    <col min="14" max="14" width="12.5" style="475" customWidth="1"/>
    <col min="15" max="15" width="1.33203125" style="475" customWidth="1"/>
    <col min="16" max="16" width="9" style="475"/>
    <col min="17" max="17" width="18.25" style="475" hidden="1" customWidth="1"/>
    <col min="18" max="18" width="7.83203125" style="475" hidden="1" customWidth="1"/>
    <col min="19" max="16384" width="9" style="475"/>
  </cols>
  <sheetData>
    <row r="1" spans="2:18" ht="16.5">
      <c r="B1" s="735" t="s">
        <v>672</v>
      </c>
    </row>
    <row r="2" spans="2:18" ht="26.25" customHeight="1">
      <c r="B2" s="474" t="s">
        <v>654</v>
      </c>
    </row>
    <row r="3" spans="2:18" ht="30" customHeight="1">
      <c r="B3" s="478" t="s">
        <v>1002</v>
      </c>
      <c r="C3" s="479"/>
      <c r="D3" s="480"/>
      <c r="E3" s="481"/>
      <c r="F3" s="480"/>
      <c r="G3" s="480"/>
      <c r="H3" s="480"/>
      <c r="I3" s="482"/>
      <c r="J3" s="480"/>
      <c r="K3" s="480"/>
      <c r="L3" s="481"/>
      <c r="M3" s="480"/>
      <c r="N3" s="480"/>
    </row>
    <row r="4" spans="2:18" ht="12.75" customHeight="1" thickBot="1">
      <c r="B4" s="482"/>
      <c r="C4" s="483"/>
      <c r="D4" s="480"/>
      <c r="E4" s="481"/>
      <c r="F4" s="480"/>
      <c r="G4" s="480"/>
      <c r="H4" s="480"/>
      <c r="I4" s="482"/>
      <c r="J4" s="480"/>
      <c r="K4" s="480"/>
      <c r="L4" s="481"/>
      <c r="M4" s="480"/>
      <c r="N4" s="480"/>
      <c r="P4" s="484"/>
      <c r="Q4" s="475" t="s">
        <v>534</v>
      </c>
    </row>
    <row r="5" spans="2:18" ht="19.899999999999999" customHeight="1" thickBot="1">
      <c r="B5" s="2044" t="s">
        <v>556</v>
      </c>
      <c r="C5" s="2062" t="s">
        <v>535</v>
      </c>
      <c r="D5" s="2063"/>
      <c r="E5" s="2064"/>
      <c r="F5" s="2049" t="s">
        <v>536</v>
      </c>
      <c r="G5" s="2036" t="s">
        <v>476</v>
      </c>
      <c r="H5" s="485"/>
      <c r="I5" s="2065" t="s">
        <v>556</v>
      </c>
      <c r="J5" s="2046" t="s">
        <v>535</v>
      </c>
      <c r="K5" s="2047"/>
      <c r="L5" s="2048"/>
      <c r="M5" s="2049" t="s">
        <v>536</v>
      </c>
      <c r="N5" s="2036" t="s">
        <v>476</v>
      </c>
      <c r="O5" s="486"/>
    </row>
    <row r="6" spans="2:18" ht="19.899999999999999" customHeight="1" thickBot="1">
      <c r="B6" s="2045"/>
      <c r="C6" s="487" t="s">
        <v>651</v>
      </c>
      <c r="D6" s="488" t="s">
        <v>652</v>
      </c>
      <c r="E6" s="489" t="s">
        <v>653</v>
      </c>
      <c r="F6" s="2050"/>
      <c r="G6" s="2037"/>
      <c r="H6" s="485"/>
      <c r="I6" s="2066"/>
      <c r="J6" s="487" t="s">
        <v>651</v>
      </c>
      <c r="K6" s="488" t="s">
        <v>652</v>
      </c>
      <c r="L6" s="489" t="s">
        <v>653</v>
      </c>
      <c r="M6" s="2050"/>
      <c r="N6" s="2037"/>
      <c r="O6" s="490"/>
      <c r="Q6" s="491" t="s">
        <v>539</v>
      </c>
      <c r="R6" s="492" t="s">
        <v>540</v>
      </c>
    </row>
    <row r="7" spans="2:18" ht="30" customHeight="1" thickTop="1">
      <c r="B7" s="2051" t="s">
        <v>541</v>
      </c>
      <c r="C7" s="678"/>
      <c r="D7" s="679"/>
      <c r="E7" s="680"/>
      <c r="F7" s="681"/>
      <c r="G7" s="743">
        <f>IF(OR(C7="",D7="",E7="",F7=""),0,ROUNDDOWN(IF(C7*D7/1000000&lt;$Q$7,$R$7,IF(C7*D7/1000000&lt;$Q$8,$R$8,IF(C7*D7/1000000&lt;$Q$9,$R$9,IF(C7*D7/1000000&lt;$Q$10,$R$10,$R$11))))*IF(AND(D7&lt;=$Q$19,E7&gt;=$Q$20),$R$19,IF(E7&lt;$Q$16,$R$16,IF(E7&lt;$Q$17,$R$17,IF(E7&gt;=$Q$18,$R$18))))*(C7*D7/1000000*F7),0)+F7*$R$25)</f>
        <v>0</v>
      </c>
      <c r="H7" s="493"/>
      <c r="I7" s="2054" t="s">
        <v>542</v>
      </c>
      <c r="J7" s="678"/>
      <c r="K7" s="679"/>
      <c r="L7" s="680"/>
      <c r="M7" s="681"/>
      <c r="N7" s="743">
        <f>IF(OR(J7="",K7="",L7="",M7=""),0,ROUNDDOWN(IF(J7*K7/1000000&lt;$Q$7,$R$7,IF(J7*K7/1000000&lt;$Q$8,$R$8,IF(J7*K7/1000000&lt;$Q$9,$R$9,IF(J7*K7/1000000&lt;$Q$10,$R$10,$R$11))))*IF(AND(K7&lt;=$Q$19,L7&gt;=$Q$20),$R$19,IF(L7&lt;$Q$16,$R$16,IF(L7&lt;$Q$17,$R$17,IF(L7&gt;=$Q$18,$R$18))))*(J7*K7/1000000*M7),0)+M7*$R$25)</f>
        <v>0</v>
      </c>
      <c r="O7" s="490"/>
      <c r="Q7" s="494">
        <v>0.2</v>
      </c>
      <c r="R7" s="495">
        <v>220000</v>
      </c>
    </row>
    <row r="8" spans="2:18" ht="30" customHeight="1">
      <c r="B8" s="2052"/>
      <c r="C8" s="678"/>
      <c r="D8" s="679"/>
      <c r="E8" s="680"/>
      <c r="F8" s="681"/>
      <c r="G8" s="743">
        <f t="shared" ref="G8:G12" si="0">IF(OR(C8="",D8="",E8="",F8=""),0,ROUNDDOWN(IF(C8*D8/1000000&lt;$Q$7,$R$7,IF(C8*D8/1000000&lt;$Q$8,$R$8,IF(C8*D8/1000000&lt;$Q$9,$R$9,IF(C8*D8/1000000&lt;$Q$10,$R$10,$R$11))))*IF(AND(D8&lt;=$Q$19,E8&gt;=$Q$20),$R$19,IF(E8&lt;$Q$16,$R$16,IF(E8&lt;$Q$17,$R$17,IF(E8&gt;=$Q$18,$R$18))))*(C8*D8/1000000*F8),0)+F8*$R$25)</f>
        <v>0</v>
      </c>
      <c r="H8" s="493"/>
      <c r="I8" s="2055"/>
      <c r="J8" s="678"/>
      <c r="K8" s="679"/>
      <c r="L8" s="680"/>
      <c r="M8" s="681"/>
      <c r="N8" s="743">
        <f t="shared" ref="N8:N12" si="1">IF(OR(J8="",K8="",L8="",M8=""),0,ROUNDDOWN(IF(J8*K8/1000000&lt;$Q$7,$R$7,IF(J8*K8/1000000&lt;$Q$8,$R$8,IF(J8*K8/1000000&lt;$Q$9,$R$9,IF(J8*K8/1000000&lt;$Q$10,$R$10,$R$11))))*IF(AND(K8&lt;=$Q$19,L8&gt;=$Q$20),$R$19,IF(L8&lt;$Q$16,$R$16,IF(L8&lt;$Q$17,$R$17,IF(L8&gt;=$Q$18,$R$18))))*(J8*K8/1000000*M8),0)+M8*$R$25)</f>
        <v>0</v>
      </c>
      <c r="O8" s="490"/>
      <c r="Q8" s="496">
        <v>0.4</v>
      </c>
      <c r="R8" s="497">
        <v>130000</v>
      </c>
    </row>
    <row r="9" spans="2:18" ht="30" customHeight="1">
      <c r="B9" s="2052"/>
      <c r="C9" s="682"/>
      <c r="D9" s="683"/>
      <c r="E9" s="684"/>
      <c r="F9" s="685"/>
      <c r="G9" s="743">
        <f t="shared" si="0"/>
        <v>0</v>
      </c>
      <c r="H9" s="493"/>
      <c r="I9" s="2055"/>
      <c r="J9" s="682"/>
      <c r="K9" s="683"/>
      <c r="L9" s="684"/>
      <c r="M9" s="685"/>
      <c r="N9" s="743">
        <f t="shared" si="1"/>
        <v>0</v>
      </c>
      <c r="O9" s="490"/>
      <c r="Q9" s="496">
        <v>0.7</v>
      </c>
      <c r="R9" s="497">
        <v>90000</v>
      </c>
    </row>
    <row r="10" spans="2:18" ht="30" customHeight="1">
      <c r="B10" s="2052"/>
      <c r="C10" s="682"/>
      <c r="D10" s="683"/>
      <c r="E10" s="684"/>
      <c r="F10" s="685"/>
      <c r="G10" s="743">
        <f t="shared" si="0"/>
        <v>0</v>
      </c>
      <c r="H10" s="493"/>
      <c r="I10" s="2055"/>
      <c r="J10" s="682"/>
      <c r="K10" s="683"/>
      <c r="L10" s="684"/>
      <c r="M10" s="685"/>
      <c r="N10" s="743">
        <f t="shared" si="1"/>
        <v>0</v>
      </c>
      <c r="O10" s="490"/>
      <c r="Q10" s="496">
        <v>1</v>
      </c>
      <c r="R10" s="497">
        <v>70000</v>
      </c>
    </row>
    <row r="11" spans="2:18" ht="30" customHeight="1" thickBot="1">
      <c r="B11" s="2052"/>
      <c r="C11" s="682"/>
      <c r="D11" s="683"/>
      <c r="E11" s="684"/>
      <c r="F11" s="685"/>
      <c r="G11" s="743">
        <f t="shared" si="0"/>
        <v>0</v>
      </c>
      <c r="H11" s="498"/>
      <c r="I11" s="2052"/>
      <c r="J11" s="682"/>
      <c r="K11" s="683"/>
      <c r="L11" s="684"/>
      <c r="M11" s="685"/>
      <c r="N11" s="743">
        <f t="shared" si="1"/>
        <v>0</v>
      </c>
      <c r="O11" s="490"/>
      <c r="Q11" s="499">
        <v>1</v>
      </c>
      <c r="R11" s="500">
        <v>60000</v>
      </c>
    </row>
    <row r="12" spans="2:18" ht="30" customHeight="1" thickBot="1">
      <c r="B12" s="2052"/>
      <c r="C12" s="686"/>
      <c r="D12" s="687"/>
      <c r="E12" s="688"/>
      <c r="F12" s="689"/>
      <c r="G12" s="743">
        <f t="shared" si="0"/>
        <v>0</v>
      </c>
      <c r="H12" s="498"/>
      <c r="I12" s="2052"/>
      <c r="J12" s="686"/>
      <c r="K12" s="687"/>
      <c r="L12" s="688"/>
      <c r="M12" s="689"/>
      <c r="N12" s="743">
        <f t="shared" si="1"/>
        <v>0</v>
      </c>
      <c r="O12" s="490"/>
    </row>
    <row r="13" spans="2:18" ht="30" customHeight="1" thickTop="1" thickBot="1">
      <c r="B13" s="2053"/>
      <c r="C13" s="2056" t="s">
        <v>602</v>
      </c>
      <c r="D13" s="2057"/>
      <c r="E13" s="2057"/>
      <c r="F13" s="2058"/>
      <c r="G13" s="744">
        <f>SUM(G7:G12)</f>
        <v>0</v>
      </c>
      <c r="H13" s="498"/>
      <c r="I13" s="2053"/>
      <c r="J13" s="2059" t="s">
        <v>602</v>
      </c>
      <c r="K13" s="2060"/>
      <c r="L13" s="2060"/>
      <c r="M13" s="2061"/>
      <c r="N13" s="748">
        <f>SUM(N7:N12)</f>
        <v>0</v>
      </c>
      <c r="O13" s="490"/>
    </row>
    <row r="14" spans="2:18" s="506" customFormat="1" ht="9" customHeight="1" thickBot="1">
      <c r="B14" s="501"/>
      <c r="C14" s="502"/>
      <c r="D14" s="502"/>
      <c r="E14" s="502"/>
      <c r="F14" s="502"/>
      <c r="G14" s="503"/>
      <c r="H14" s="504"/>
      <c r="I14" s="502"/>
      <c r="J14" s="502"/>
      <c r="K14" s="502"/>
      <c r="L14" s="502"/>
      <c r="M14" s="501"/>
      <c r="N14" s="504"/>
      <c r="O14" s="505"/>
    </row>
    <row r="15" spans="2:18" ht="19.899999999999999" customHeight="1" thickBot="1">
      <c r="B15" s="2044" t="s">
        <v>556</v>
      </c>
      <c r="C15" s="2069" t="s">
        <v>535</v>
      </c>
      <c r="D15" s="2070"/>
      <c r="E15" s="2071"/>
      <c r="F15" s="2072" t="s">
        <v>536</v>
      </c>
      <c r="G15" s="2073" t="s">
        <v>476</v>
      </c>
      <c r="H15" s="485"/>
      <c r="I15" s="2074" t="s">
        <v>556</v>
      </c>
      <c r="J15" s="2069" t="s">
        <v>535</v>
      </c>
      <c r="K15" s="2070"/>
      <c r="L15" s="2071"/>
      <c r="M15" s="2049" t="s">
        <v>536</v>
      </c>
      <c r="N15" s="2067" t="s">
        <v>476</v>
      </c>
      <c r="O15" s="490"/>
      <c r="Q15" s="507" t="s">
        <v>543</v>
      </c>
      <c r="R15" s="508" t="s">
        <v>544</v>
      </c>
    </row>
    <row r="16" spans="2:18" ht="19.899999999999999" customHeight="1" thickBot="1">
      <c r="B16" s="2045"/>
      <c r="C16" s="487" t="s">
        <v>651</v>
      </c>
      <c r="D16" s="488" t="s">
        <v>652</v>
      </c>
      <c r="E16" s="489" t="s">
        <v>653</v>
      </c>
      <c r="F16" s="2050"/>
      <c r="G16" s="2037"/>
      <c r="H16" s="509"/>
      <c r="I16" s="2045"/>
      <c r="J16" s="487" t="s">
        <v>651</v>
      </c>
      <c r="K16" s="488" t="s">
        <v>652</v>
      </c>
      <c r="L16" s="489" t="s">
        <v>653</v>
      </c>
      <c r="M16" s="2050"/>
      <c r="N16" s="2068"/>
      <c r="O16" s="490"/>
      <c r="Q16" s="510">
        <v>75</v>
      </c>
      <c r="R16" s="511">
        <v>1</v>
      </c>
    </row>
    <row r="17" spans="2:18" ht="30" customHeight="1" thickTop="1">
      <c r="B17" s="2051" t="s">
        <v>545</v>
      </c>
      <c r="C17" s="690"/>
      <c r="D17" s="691"/>
      <c r="E17" s="692"/>
      <c r="F17" s="693"/>
      <c r="G17" s="743">
        <f>IF(OR(C17="",D17="",E17="",F17=""),0,ROUNDDOWN(IF(C17*D17/1000000&lt;$Q$7,$R$7,IF(C17*D17/1000000&lt;$Q$8,$R$8,IF(C17*D17/1000000&lt;$Q$9,$R$9,IF(C17*D17/1000000&lt;$Q$10,$R$10,$R$11))))*IF(AND(D17&lt;=$Q$19,E17&gt;=$Q$20),$R$19,IF(E17&lt;$Q$16,$R$16,IF(E17&lt;$Q$17,$R$17,IF(E17&gt;=$Q$18,$R$18))))*(C17*D17/1000000*F17),0)+F17*$R$25)</f>
        <v>0</v>
      </c>
      <c r="H17" s="493"/>
      <c r="I17" s="2051" t="s">
        <v>538</v>
      </c>
      <c r="J17" s="690"/>
      <c r="K17" s="691"/>
      <c r="L17" s="692"/>
      <c r="M17" s="693"/>
      <c r="N17" s="743">
        <f>IF(OR(J17="",K17="",L17="",M17=""),0,ROUNDDOWN(IF(J17*K17/1000000&lt;$Q$7,$R$7,IF(J17*K17/1000000&lt;$Q$8,$R$8,IF(J17*K17/1000000&lt;$Q$9,$R$9,IF(J17*K17/1000000&lt;$Q$10,$R$10,$R$11))))*IF(AND(K17&lt;=$Q$19,L17&gt;=$Q$20),$R$19,IF(L17&lt;$Q$16,$R$16,IF(L17&lt;$Q$17,$R$17,IF(L17&gt;=$Q$18,$R$18))))*(J17*K17/1000000*M17),0)+M17*$R$25)</f>
        <v>0</v>
      </c>
      <c r="O17" s="490"/>
      <c r="Q17" s="512">
        <v>150</v>
      </c>
      <c r="R17" s="513">
        <v>1.6</v>
      </c>
    </row>
    <row r="18" spans="2:18" ht="30" customHeight="1" thickBot="1">
      <c r="B18" s="2052"/>
      <c r="C18" s="694"/>
      <c r="D18" s="695"/>
      <c r="E18" s="695"/>
      <c r="F18" s="696"/>
      <c r="G18" s="743">
        <f t="shared" ref="G18:G22" si="2">IF(OR(C18="",D18="",E18="",F18=""),0,ROUNDDOWN(IF(C18*D18/1000000&lt;$Q$7,$R$7,IF(C18*D18/1000000&lt;$Q$8,$R$8,IF(C18*D18/1000000&lt;$Q$9,$R$9,IF(C18*D18/1000000&lt;$Q$10,$R$10,$R$11))))*IF(AND(D18&lt;=$Q$19,E18&gt;=$Q$20),$R$19,IF(E18&lt;$Q$16,$R$16,IF(E18&lt;$Q$17,$R$17,IF(E18&gt;=$Q$18,$R$18))))*(C18*D18/1000000*F18),0)+F18*$R$25)</f>
        <v>0</v>
      </c>
      <c r="H18" s="498"/>
      <c r="I18" s="2052"/>
      <c r="J18" s="694"/>
      <c r="K18" s="695"/>
      <c r="L18" s="695"/>
      <c r="M18" s="696"/>
      <c r="N18" s="743">
        <f t="shared" ref="N18:N22" si="3">IF(OR(J18="",K18="",L18="",M18=""),0,ROUNDDOWN(IF(J18*K18/1000000&lt;$Q$7,$R$7,IF(J18*K18/1000000&lt;$Q$8,$R$8,IF(J18*K18/1000000&lt;$Q$9,$R$9,IF(J18*K18/1000000&lt;$Q$10,$R$10,$R$11))))*IF(AND(K18&lt;=$Q$19,L18&gt;=$Q$20),$R$19,IF(L18&lt;$Q$16,$R$16,IF(L18&lt;$Q$17,$R$17,IF(L18&gt;=$Q$18,$R$18))))*(J18*K18/1000000*M18),0)+M18*$R$25)</f>
        <v>0</v>
      </c>
      <c r="O18" s="490"/>
      <c r="Q18" s="514">
        <v>150</v>
      </c>
      <c r="R18" s="515">
        <v>2.9</v>
      </c>
    </row>
    <row r="19" spans="2:18" ht="30" customHeight="1">
      <c r="B19" s="2052"/>
      <c r="C19" s="694"/>
      <c r="D19" s="695"/>
      <c r="E19" s="695"/>
      <c r="F19" s="696"/>
      <c r="G19" s="743">
        <f t="shared" si="2"/>
        <v>0</v>
      </c>
      <c r="H19" s="498"/>
      <c r="I19" s="2052"/>
      <c r="J19" s="694"/>
      <c r="K19" s="695"/>
      <c r="L19" s="695"/>
      <c r="M19" s="696"/>
      <c r="N19" s="743">
        <f t="shared" si="3"/>
        <v>0</v>
      </c>
      <c r="O19" s="490"/>
      <c r="Q19" s="516">
        <v>200</v>
      </c>
      <c r="R19" s="517">
        <v>3.4</v>
      </c>
    </row>
    <row r="20" spans="2:18" ht="30" customHeight="1" thickBot="1">
      <c r="B20" s="2052"/>
      <c r="C20" s="694"/>
      <c r="D20" s="695"/>
      <c r="E20" s="695"/>
      <c r="F20" s="696"/>
      <c r="G20" s="743">
        <f t="shared" si="2"/>
        <v>0</v>
      </c>
      <c r="H20" s="498"/>
      <c r="I20" s="2052"/>
      <c r="J20" s="694"/>
      <c r="K20" s="695"/>
      <c r="L20" s="695"/>
      <c r="M20" s="696"/>
      <c r="N20" s="743">
        <f t="shared" si="3"/>
        <v>0</v>
      </c>
      <c r="O20" s="490"/>
      <c r="Q20" s="518">
        <v>125</v>
      </c>
      <c r="R20" s="500"/>
    </row>
    <row r="21" spans="2:18" ht="30" customHeight="1" thickBot="1">
      <c r="B21" s="2052"/>
      <c r="C21" s="694"/>
      <c r="D21" s="695"/>
      <c r="E21" s="695"/>
      <c r="F21" s="696"/>
      <c r="G21" s="743">
        <f t="shared" si="2"/>
        <v>0</v>
      </c>
      <c r="H21" s="498"/>
      <c r="I21" s="2052"/>
      <c r="J21" s="694"/>
      <c r="K21" s="695"/>
      <c r="L21" s="695"/>
      <c r="M21" s="696"/>
      <c r="N21" s="743">
        <f t="shared" si="3"/>
        <v>0</v>
      </c>
      <c r="O21" s="490"/>
    </row>
    <row r="22" spans="2:18" ht="30" customHeight="1" thickBot="1">
      <c r="B22" s="2052"/>
      <c r="C22" s="697"/>
      <c r="D22" s="698"/>
      <c r="E22" s="698"/>
      <c r="F22" s="699"/>
      <c r="G22" s="743">
        <f t="shared" si="2"/>
        <v>0</v>
      </c>
      <c r="H22" s="498"/>
      <c r="I22" s="2052"/>
      <c r="J22" s="697"/>
      <c r="K22" s="698"/>
      <c r="L22" s="698"/>
      <c r="M22" s="699"/>
      <c r="N22" s="743">
        <f t="shared" si="3"/>
        <v>0</v>
      </c>
      <c r="O22" s="490"/>
      <c r="Q22" s="491" t="s">
        <v>546</v>
      </c>
      <c r="R22" s="492" t="s">
        <v>483</v>
      </c>
    </row>
    <row r="23" spans="2:18" ht="30" customHeight="1" thickTop="1" thickBot="1">
      <c r="B23" s="2053"/>
      <c r="C23" s="2041" t="s">
        <v>602</v>
      </c>
      <c r="D23" s="2042"/>
      <c r="E23" s="2042"/>
      <c r="F23" s="2043"/>
      <c r="G23" s="745">
        <f>SUM(G17:G22)</f>
        <v>0</v>
      </c>
      <c r="H23" s="498"/>
      <c r="I23" s="2053"/>
      <c r="J23" s="2041" t="s">
        <v>602</v>
      </c>
      <c r="K23" s="2042"/>
      <c r="L23" s="2042"/>
      <c r="M23" s="2043"/>
      <c r="N23" s="745">
        <f>SUM(N17:N22)</f>
        <v>0</v>
      </c>
      <c r="O23" s="490"/>
      <c r="Q23" s="519"/>
      <c r="R23" s="520"/>
    </row>
    <row r="24" spans="2:18" s="506" customFormat="1" ht="13.5" customHeight="1" thickBot="1">
      <c r="B24" s="501"/>
      <c r="C24" s="502"/>
      <c r="D24" s="502"/>
      <c r="E24" s="502"/>
      <c r="F24" s="502"/>
      <c r="G24" s="503"/>
      <c r="H24" s="504"/>
      <c r="I24" s="502"/>
      <c r="J24" s="502"/>
      <c r="K24" s="502"/>
      <c r="L24" s="502"/>
      <c r="M24" s="501"/>
      <c r="N24" s="504"/>
      <c r="O24" s="505"/>
    </row>
    <row r="25" spans="2:18" ht="19.899999999999999" customHeight="1">
      <c r="B25" s="2044" t="s">
        <v>556</v>
      </c>
      <c r="C25" s="2046" t="s">
        <v>535</v>
      </c>
      <c r="D25" s="2047"/>
      <c r="E25" s="2048"/>
      <c r="F25" s="2049" t="s">
        <v>536</v>
      </c>
      <c r="G25" s="2036" t="s">
        <v>476</v>
      </c>
      <c r="H25" s="485"/>
      <c r="I25" s="2044" t="s">
        <v>556</v>
      </c>
      <c r="J25" s="2046" t="s">
        <v>535</v>
      </c>
      <c r="K25" s="2047"/>
      <c r="L25" s="2048"/>
      <c r="M25" s="2049" t="s">
        <v>536</v>
      </c>
      <c r="N25" s="2036" t="s">
        <v>476</v>
      </c>
      <c r="O25" s="490"/>
      <c r="Q25" s="521">
        <v>1</v>
      </c>
      <c r="R25" s="495">
        <v>25000</v>
      </c>
    </row>
    <row r="26" spans="2:18" ht="19.899999999999999" customHeight="1" thickBot="1">
      <c r="B26" s="2045"/>
      <c r="C26" s="487" t="s">
        <v>651</v>
      </c>
      <c r="D26" s="488" t="s">
        <v>652</v>
      </c>
      <c r="E26" s="489" t="s">
        <v>653</v>
      </c>
      <c r="F26" s="2050"/>
      <c r="G26" s="2037"/>
      <c r="H26" s="509"/>
      <c r="I26" s="2045"/>
      <c r="J26" s="487" t="s">
        <v>651</v>
      </c>
      <c r="K26" s="488" t="s">
        <v>652</v>
      </c>
      <c r="L26" s="489" t="s">
        <v>653</v>
      </c>
      <c r="M26" s="2050"/>
      <c r="N26" s="2037"/>
      <c r="O26" s="490"/>
      <c r="Q26" s="522"/>
      <c r="R26" s="513"/>
    </row>
    <row r="27" spans="2:18" ht="30" customHeight="1" thickTop="1" thickBot="1">
      <c r="B27" s="2051" t="s">
        <v>547</v>
      </c>
      <c r="C27" s="690"/>
      <c r="D27" s="691"/>
      <c r="E27" s="692"/>
      <c r="F27" s="693"/>
      <c r="G27" s="743">
        <f>IF(OR(C27="",D27="",E27="",F27=""),0,ROUNDDOWN(IF(C27*D27/1000000&lt;$Q$7,$R$7,IF(C27*D27/1000000&lt;$Q$8,$R$8,IF(C27*D27/1000000&lt;$Q$9,$R$9,IF(C27*D27/1000000&lt;$Q$10,$R$10,$R$11))))*IF(AND(D27&lt;=$Q$19,E27&gt;=$Q$20),$R$19,IF(E27&lt;$Q$16,$R$16,IF(E27&lt;$Q$17,$R$17,IF(E27&gt;=$Q$18,$R$18))))*(C27*D27/1000000*F27),0)+F27*$R$25)</f>
        <v>0</v>
      </c>
      <c r="H27" s="493"/>
      <c r="I27" s="2051" t="s">
        <v>548</v>
      </c>
      <c r="J27" s="690"/>
      <c r="K27" s="691"/>
      <c r="L27" s="692"/>
      <c r="M27" s="693"/>
      <c r="N27" s="743">
        <f>IF(OR(J27="",K27="",L27="",M27=""),0,ROUNDDOWN(IF(J27*K27/1000000&lt;$Q$7,$R$7,IF(J27*K27/1000000&lt;$Q$8,$R$8,IF(J27*K27/1000000&lt;$Q$9,$R$9,IF(J27*K27/1000000&lt;$Q$10,$R$10,$R$11))))*IF(AND(K27&lt;=$Q$19,L27&gt;=$Q$20),$R$19,IF(L27&lt;$Q$16,$R$16,IF(L27&lt;$Q$17,$R$17,IF(L27&gt;=$Q$18,$R$18))))*(J27*K27/1000000*M27),0)+M27*$R$25)</f>
        <v>0</v>
      </c>
      <c r="O27" s="490"/>
      <c r="Q27" s="523"/>
      <c r="R27" s="515"/>
    </row>
    <row r="28" spans="2:18" ht="30" customHeight="1">
      <c r="B28" s="2052"/>
      <c r="C28" s="694"/>
      <c r="D28" s="695"/>
      <c r="E28" s="695"/>
      <c r="F28" s="696"/>
      <c r="G28" s="743">
        <f t="shared" ref="G28:G32" si="4">IF(OR(C28="",D28="",E28="",F28=""),0,ROUNDDOWN(IF(C28*D28/1000000&lt;$Q$7,$R$7,IF(C28*D28/1000000&lt;$Q$8,$R$8,IF(C28*D28/1000000&lt;$Q$9,$R$9,IF(C28*D28/1000000&lt;$Q$10,$R$10,$R$11))))*IF(AND(D28&lt;=$Q$19,E28&gt;=$Q$20),$R$19,IF(E28&lt;$Q$16,$R$16,IF(E28&lt;$Q$17,$R$17,IF(E28&gt;=$Q$18,$R$18))))*(C28*D28/1000000*F28),0)+F28*$R$25)</f>
        <v>0</v>
      </c>
      <c r="H28" s="498"/>
      <c r="I28" s="2052"/>
      <c r="J28" s="694"/>
      <c r="K28" s="695"/>
      <c r="L28" s="695"/>
      <c r="M28" s="696"/>
      <c r="N28" s="743">
        <f t="shared" ref="N28:N32" si="5">IF(OR(J28="",K28="",L28="",M28=""),0,ROUNDDOWN(IF(J28*K28/1000000&lt;$Q$7,$R$7,IF(J28*K28/1000000&lt;$Q$8,$R$8,IF(J28*K28/1000000&lt;$Q$9,$R$9,IF(J28*K28/1000000&lt;$Q$10,$R$10,$R$11))))*IF(AND(K28&lt;=$Q$19,L28&gt;=$Q$20),$R$19,IF(L28&lt;$Q$16,$R$16,IF(L28&lt;$Q$17,$R$17,IF(L28&gt;=$Q$18,$R$18))))*(J28*K28/1000000*M28),0)+M28*$R$25)</f>
        <v>0</v>
      </c>
      <c r="O28" s="490"/>
    </row>
    <row r="29" spans="2:18" ht="30" customHeight="1">
      <c r="B29" s="2052"/>
      <c r="C29" s="694"/>
      <c r="D29" s="695"/>
      <c r="E29" s="695"/>
      <c r="F29" s="696"/>
      <c r="G29" s="743">
        <f t="shared" si="4"/>
        <v>0</v>
      </c>
      <c r="H29" s="498"/>
      <c r="I29" s="2052"/>
      <c r="J29" s="694"/>
      <c r="K29" s="695"/>
      <c r="L29" s="695"/>
      <c r="M29" s="696"/>
      <c r="N29" s="743">
        <f t="shared" si="5"/>
        <v>0</v>
      </c>
      <c r="O29" s="490"/>
    </row>
    <row r="30" spans="2:18" ht="30" customHeight="1">
      <c r="B30" s="2052"/>
      <c r="C30" s="694"/>
      <c r="D30" s="695"/>
      <c r="E30" s="695"/>
      <c r="F30" s="696"/>
      <c r="G30" s="743">
        <f t="shared" si="4"/>
        <v>0</v>
      </c>
      <c r="H30" s="498"/>
      <c r="I30" s="2052"/>
      <c r="J30" s="694"/>
      <c r="K30" s="695"/>
      <c r="L30" s="695"/>
      <c r="M30" s="696"/>
      <c r="N30" s="743">
        <f t="shared" si="5"/>
        <v>0</v>
      </c>
      <c r="O30" s="490"/>
    </row>
    <row r="31" spans="2:18" ht="30" customHeight="1">
      <c r="B31" s="2052"/>
      <c r="C31" s="694"/>
      <c r="D31" s="695"/>
      <c r="E31" s="695"/>
      <c r="F31" s="696"/>
      <c r="G31" s="743">
        <f t="shared" si="4"/>
        <v>0</v>
      </c>
      <c r="H31" s="498"/>
      <c r="I31" s="2052"/>
      <c r="J31" s="694"/>
      <c r="K31" s="695"/>
      <c r="L31" s="695"/>
      <c r="M31" s="696"/>
      <c r="N31" s="743">
        <f t="shared" si="5"/>
        <v>0</v>
      </c>
      <c r="O31" s="490"/>
    </row>
    <row r="32" spans="2:18" ht="30" customHeight="1" thickBot="1">
      <c r="B32" s="2052"/>
      <c r="C32" s="697"/>
      <c r="D32" s="698"/>
      <c r="E32" s="698"/>
      <c r="F32" s="699"/>
      <c r="G32" s="743">
        <f t="shared" si="4"/>
        <v>0</v>
      </c>
      <c r="H32" s="498"/>
      <c r="I32" s="2052"/>
      <c r="J32" s="697"/>
      <c r="K32" s="698"/>
      <c r="L32" s="698"/>
      <c r="M32" s="699"/>
      <c r="N32" s="743">
        <f t="shared" si="5"/>
        <v>0</v>
      </c>
      <c r="O32" s="490"/>
    </row>
    <row r="33" spans="2:15" ht="30" customHeight="1" thickTop="1" thickBot="1">
      <c r="B33" s="2053"/>
      <c r="C33" s="2041" t="s">
        <v>602</v>
      </c>
      <c r="D33" s="2042"/>
      <c r="E33" s="2042"/>
      <c r="F33" s="2043"/>
      <c r="G33" s="745">
        <f>SUM(G27:G32)</f>
        <v>0</v>
      </c>
      <c r="H33" s="498"/>
      <c r="I33" s="2053"/>
      <c r="J33" s="2041" t="s">
        <v>602</v>
      </c>
      <c r="K33" s="2042"/>
      <c r="L33" s="2042"/>
      <c r="M33" s="2043"/>
      <c r="N33" s="745">
        <f>SUM(N27:N32)</f>
        <v>0</v>
      </c>
      <c r="O33" s="490"/>
    </row>
    <row r="34" spans="2:15" s="506" customFormat="1" ht="13.5" customHeight="1" thickBot="1">
      <c r="B34" s="501"/>
      <c r="C34" s="502"/>
      <c r="D34" s="502"/>
      <c r="E34" s="502"/>
      <c r="F34" s="502"/>
      <c r="G34" s="524"/>
      <c r="H34" s="504"/>
      <c r="I34" s="502"/>
      <c r="J34" s="502"/>
      <c r="K34" s="502"/>
      <c r="L34" s="502"/>
      <c r="M34" s="501"/>
      <c r="N34" s="504"/>
      <c r="O34" s="505"/>
    </row>
    <row r="35" spans="2:15" ht="19.899999999999999" customHeight="1">
      <c r="B35" s="2044" t="s">
        <v>556</v>
      </c>
      <c r="C35" s="2046" t="s">
        <v>535</v>
      </c>
      <c r="D35" s="2047"/>
      <c r="E35" s="2048"/>
      <c r="F35" s="2049" t="s">
        <v>536</v>
      </c>
      <c r="G35" s="2036" t="s">
        <v>476</v>
      </c>
      <c r="H35" s="485"/>
      <c r="I35" s="2044" t="s">
        <v>556</v>
      </c>
      <c r="J35" s="2046" t="s">
        <v>535</v>
      </c>
      <c r="K35" s="2047"/>
      <c r="L35" s="2048"/>
      <c r="M35" s="2049" t="s">
        <v>536</v>
      </c>
      <c r="N35" s="2036" t="s">
        <v>476</v>
      </c>
      <c r="O35" s="490"/>
    </row>
    <row r="36" spans="2:15" ht="19.899999999999999" customHeight="1" thickBot="1">
      <c r="B36" s="2045"/>
      <c r="C36" s="487" t="s">
        <v>651</v>
      </c>
      <c r="D36" s="488" t="s">
        <v>652</v>
      </c>
      <c r="E36" s="489" t="s">
        <v>653</v>
      </c>
      <c r="F36" s="2050"/>
      <c r="G36" s="2037"/>
      <c r="H36" s="509"/>
      <c r="I36" s="2045"/>
      <c r="J36" s="487" t="s">
        <v>651</v>
      </c>
      <c r="K36" s="488" t="s">
        <v>652</v>
      </c>
      <c r="L36" s="489" t="s">
        <v>653</v>
      </c>
      <c r="M36" s="2050"/>
      <c r="N36" s="2037"/>
      <c r="O36" s="490"/>
    </row>
    <row r="37" spans="2:15" ht="30" customHeight="1" thickTop="1">
      <c r="B37" s="2051" t="s">
        <v>549</v>
      </c>
      <c r="C37" s="690"/>
      <c r="D37" s="691"/>
      <c r="E37" s="692"/>
      <c r="F37" s="693"/>
      <c r="G37" s="743">
        <f>IF(OR(C37="",D37="",E37="",F37=""),0,ROUNDDOWN(IF(C37*D37/1000000&lt;$Q$7,$R$7,IF(C37*D37/1000000&lt;$Q$8,$R$8,IF(C37*D37/1000000&lt;$Q$9,$R$9,IF(C37*D37/1000000&lt;$Q$10,$R$10,$R$11))))*IF(AND(D37&lt;=$Q$19,E37&gt;=$Q$20),$R$19,IF(E37&lt;$Q$16,$R$16,IF(E37&lt;$Q$17,$R$17,IF(E37&gt;=$Q$18,$R$18))))*(C37*D37/1000000*F37),0)+F37*$R$25)</f>
        <v>0</v>
      </c>
      <c r="H37" s="493"/>
      <c r="I37" s="2038" t="s">
        <v>537</v>
      </c>
      <c r="J37" s="690"/>
      <c r="K37" s="691"/>
      <c r="L37" s="692"/>
      <c r="M37" s="693"/>
      <c r="N37" s="743">
        <f>IF(OR(J37="",K37="",L37="",M37=""),0,ROUNDDOWN(IF(J37*K37/1000000&lt;$Q$7,$R$7,IF(J37*K37/1000000&lt;$Q$8,$R$8,IF(J37*K37/1000000&lt;$Q$9,$R$9,IF(J37*K37/1000000&lt;$Q$10,$R$10,$R$11))))*IF(AND(K37&lt;=$Q$19,L37&gt;=$Q$20),$R$19,IF(L37&lt;$Q$16,$R$16,IF(L37&lt;$Q$17,$R$17,IF(L37&gt;=$Q$18,$R$18))))*(J37*K37/1000000*M37),0)+M37*$R$25)</f>
        <v>0</v>
      </c>
      <c r="O37" s="490"/>
    </row>
    <row r="38" spans="2:15" ht="30" customHeight="1">
      <c r="B38" s="2052"/>
      <c r="C38" s="694"/>
      <c r="D38" s="695"/>
      <c r="E38" s="695"/>
      <c r="F38" s="696"/>
      <c r="G38" s="743">
        <f t="shared" ref="G38:G42" si="6">IF(OR(C38="",D38="",E38="",F38=""),0,ROUNDDOWN(IF(C38*D38/1000000&lt;$Q$7,$R$7,IF(C38*D38/1000000&lt;$Q$8,$R$8,IF(C38*D38/1000000&lt;$Q$9,$R$9,IF(C38*D38/1000000&lt;$Q$10,$R$10,$R$11))))*IF(AND(D38&lt;=$Q$19,E38&gt;=$Q$20),$R$19,IF(E38&lt;$Q$16,$R$16,IF(E38&lt;$Q$17,$R$17,IF(E38&gt;=$Q$18,$R$18))))*(C38*D38/1000000*F38),0)+F38*$R$25)</f>
        <v>0</v>
      </c>
      <c r="H38" s="498"/>
      <c r="I38" s="2039"/>
      <c r="J38" s="694"/>
      <c r="K38" s="695"/>
      <c r="L38" s="695"/>
      <c r="M38" s="696"/>
      <c r="N38" s="743">
        <f t="shared" ref="N38:N42" si="7">IF(OR(J38="",K38="",L38="",M38=""),0,ROUNDDOWN(IF(J38*K38/1000000&lt;$Q$7,$R$7,IF(J38*K38/1000000&lt;$Q$8,$R$8,IF(J38*K38/1000000&lt;$Q$9,$R$9,IF(J38*K38/1000000&lt;$Q$10,$R$10,$R$11))))*IF(AND(K38&lt;=$Q$19,L38&gt;=$Q$20),$R$19,IF(L38&lt;$Q$16,$R$16,IF(L38&lt;$Q$17,$R$17,IF(L38&gt;=$Q$18,$R$18))))*(J38*K38/1000000*M38),0)+M38*$R$25)</f>
        <v>0</v>
      </c>
      <c r="O38" s="490"/>
    </row>
    <row r="39" spans="2:15" ht="30" customHeight="1">
      <c r="B39" s="2052"/>
      <c r="C39" s="749"/>
      <c r="D39" s="750"/>
      <c r="E39" s="751"/>
      <c r="F39" s="700"/>
      <c r="G39" s="743">
        <f t="shared" si="6"/>
        <v>0</v>
      </c>
      <c r="H39" s="498"/>
      <c r="I39" s="2039"/>
      <c r="J39" s="694"/>
      <c r="K39" s="695"/>
      <c r="L39" s="695"/>
      <c r="M39" s="696"/>
      <c r="N39" s="743">
        <f t="shared" si="7"/>
        <v>0</v>
      </c>
      <c r="O39" s="490"/>
    </row>
    <row r="40" spans="2:15" ht="30" customHeight="1">
      <c r="B40" s="2052"/>
      <c r="C40" s="694"/>
      <c r="D40" s="695"/>
      <c r="E40" s="695"/>
      <c r="F40" s="696"/>
      <c r="G40" s="743">
        <f t="shared" si="6"/>
        <v>0</v>
      </c>
      <c r="H40" s="498"/>
      <c r="I40" s="2039"/>
      <c r="J40" s="694"/>
      <c r="K40" s="695"/>
      <c r="L40" s="695"/>
      <c r="M40" s="696"/>
      <c r="N40" s="743">
        <f t="shared" si="7"/>
        <v>0</v>
      </c>
    </row>
    <row r="41" spans="2:15" ht="30" customHeight="1">
      <c r="B41" s="2052"/>
      <c r="C41" s="694"/>
      <c r="D41" s="695"/>
      <c r="E41" s="695"/>
      <c r="F41" s="696"/>
      <c r="G41" s="743">
        <f t="shared" si="6"/>
        <v>0</v>
      </c>
      <c r="H41" s="498"/>
      <c r="I41" s="2039"/>
      <c r="J41" s="694"/>
      <c r="K41" s="695"/>
      <c r="L41" s="695"/>
      <c r="M41" s="696"/>
      <c r="N41" s="743">
        <f t="shared" si="7"/>
        <v>0</v>
      </c>
    </row>
    <row r="42" spans="2:15" ht="30" customHeight="1" thickBot="1">
      <c r="B42" s="2052"/>
      <c r="C42" s="697"/>
      <c r="D42" s="698"/>
      <c r="E42" s="698"/>
      <c r="F42" s="699"/>
      <c r="G42" s="746">
        <f t="shared" si="6"/>
        <v>0</v>
      </c>
      <c r="H42" s="498"/>
      <c r="I42" s="2039"/>
      <c r="J42" s="697"/>
      <c r="K42" s="698"/>
      <c r="L42" s="698"/>
      <c r="M42" s="699"/>
      <c r="N42" s="743">
        <f t="shared" si="7"/>
        <v>0</v>
      </c>
    </row>
    <row r="43" spans="2:15" ht="30" customHeight="1" thickTop="1" thickBot="1">
      <c r="B43" s="2053"/>
      <c r="C43" s="2041" t="s">
        <v>602</v>
      </c>
      <c r="D43" s="2042"/>
      <c r="E43" s="2042"/>
      <c r="F43" s="2043"/>
      <c r="G43" s="747">
        <f>SUM(G37:G42)</f>
        <v>0</v>
      </c>
      <c r="H43" s="525"/>
      <c r="I43" s="2040"/>
      <c r="J43" s="2041" t="s">
        <v>602</v>
      </c>
      <c r="K43" s="2042"/>
      <c r="L43" s="2042"/>
      <c r="M43" s="2043"/>
      <c r="N43" s="745">
        <f>SUM(N37:N42)</f>
        <v>0</v>
      </c>
    </row>
    <row r="44" spans="2:15" ht="9" customHeight="1">
      <c r="H44" s="484"/>
    </row>
    <row r="45" spans="2:15" ht="13.5" thickBot="1"/>
    <row r="46" spans="2:15" ht="19.5" customHeight="1">
      <c r="B46" s="2044" t="s">
        <v>556</v>
      </c>
      <c r="C46" s="2046" t="s">
        <v>535</v>
      </c>
      <c r="D46" s="2047"/>
      <c r="E46" s="2048"/>
      <c r="F46" s="2049" t="s">
        <v>536</v>
      </c>
      <c r="G46" s="2036" t="s">
        <v>476</v>
      </c>
      <c r="I46" s="2044" t="s">
        <v>556</v>
      </c>
      <c r="J46" s="2046" t="s">
        <v>535</v>
      </c>
      <c r="K46" s="2047"/>
      <c r="L46" s="2048"/>
      <c r="M46" s="2049" t="s">
        <v>536</v>
      </c>
      <c r="N46" s="2036" t="s">
        <v>476</v>
      </c>
    </row>
    <row r="47" spans="2:15" ht="19.5" customHeight="1" thickBot="1">
      <c r="B47" s="2045"/>
      <c r="C47" s="487" t="s">
        <v>651</v>
      </c>
      <c r="D47" s="488" t="s">
        <v>652</v>
      </c>
      <c r="E47" s="489" t="s">
        <v>653</v>
      </c>
      <c r="F47" s="2050"/>
      <c r="G47" s="2037"/>
      <c r="I47" s="2045"/>
      <c r="J47" s="487" t="s">
        <v>651</v>
      </c>
      <c r="K47" s="488" t="s">
        <v>652</v>
      </c>
      <c r="L47" s="489" t="s">
        <v>653</v>
      </c>
      <c r="M47" s="2050"/>
      <c r="N47" s="2037"/>
    </row>
    <row r="48" spans="2:15" ht="30" customHeight="1" thickTop="1">
      <c r="B48" s="2051" t="s">
        <v>629</v>
      </c>
      <c r="C48" s="690"/>
      <c r="D48" s="691"/>
      <c r="E48" s="692"/>
      <c r="F48" s="693"/>
      <c r="G48" s="743">
        <f>IF(OR(C48="",D48="",E48="",F48=""),0,ROUNDDOWN(IF(C48*D48/1000000&lt;$Q$7,$R$7,IF(C48*D48/1000000&lt;$Q$8,$R$8,IF(C48*D48/1000000&lt;$Q$9,$R$9,IF(C48*D48/1000000&lt;$Q$10,$R$10,$R$11))))*IF(AND(D48&lt;=$Q$19,E48&gt;=$Q$20),$R$19,IF(E48&lt;$Q$16,$R$16,IF(E48&lt;$Q$17,$R$17,IF(E48&gt;=$Q$18,$R$18))))*(C48*D48/1000000*F48),0)+F48*$R$25)</f>
        <v>0</v>
      </c>
      <c r="I48" s="2038" t="s">
        <v>630</v>
      </c>
      <c r="J48" s="690"/>
      <c r="K48" s="691"/>
      <c r="L48" s="692"/>
      <c r="M48" s="693"/>
      <c r="N48" s="743">
        <f>IF(OR(J48="",K48="",L48="",M48=""),0,ROUNDDOWN(IF(J48*K48/1000000&lt;$Q$7,$R$7,IF(J48*K48/1000000&lt;$Q$8,$R$8,IF(J48*K48/1000000&lt;$Q$9,$R$9,IF(J48*K48/1000000&lt;$Q$10,$R$10,$R$11))))*IF(AND(K48&lt;=$Q$19,L48&gt;=$Q$20),$R$19,IF(L48&lt;$Q$16,$R$16,IF(L48&lt;$Q$17,$R$17,IF(L48&gt;=$Q$18,$R$18))))*(J48*K48/1000000*M48),0)+M48*$R$25)</f>
        <v>0</v>
      </c>
    </row>
    <row r="49" spans="2:14" ht="30" customHeight="1">
      <c r="B49" s="2052"/>
      <c r="C49" s="694"/>
      <c r="D49" s="695"/>
      <c r="E49" s="695"/>
      <c r="F49" s="696"/>
      <c r="G49" s="743">
        <f t="shared" ref="G49:G53" si="8">IF(OR(C49="",D49="",E49="",F49=""),0,ROUNDDOWN(IF(C49*D49/1000000&lt;$Q$7,$R$7,IF(C49*D49/1000000&lt;$Q$8,$R$8,IF(C49*D49/1000000&lt;$Q$9,$R$9,IF(C49*D49/1000000&lt;$Q$10,$R$10,$R$11))))*IF(AND(D49&lt;=$Q$19,E49&gt;=$Q$20),$R$19,IF(E49&lt;$Q$16,$R$16,IF(E49&lt;$Q$17,$R$17,IF(E49&gt;=$Q$18,$R$18))))*(C49*D49/1000000*F49),0)+F49*$R$25)</f>
        <v>0</v>
      </c>
      <c r="I49" s="2039"/>
      <c r="J49" s="694"/>
      <c r="K49" s="695"/>
      <c r="L49" s="695"/>
      <c r="M49" s="696"/>
      <c r="N49" s="743">
        <f t="shared" ref="N49:N53" si="9">IF(OR(J49="",K49="",L49="",M49=""),0,ROUNDDOWN(IF(J49*K49/1000000&lt;$Q$7,$R$7,IF(J49*K49/1000000&lt;$Q$8,$R$8,IF(J49*K49/1000000&lt;$Q$9,$R$9,IF(J49*K49/1000000&lt;$Q$10,$R$10,$R$11))))*IF(AND(K49&lt;=$Q$19,L49&gt;=$Q$20),$R$19,IF(L49&lt;$Q$16,$R$16,IF(L49&lt;$Q$17,$R$17,IF(L49&gt;=$Q$18,$R$18))))*(J49*K49/1000000*M49),0)+M49*$R$25)</f>
        <v>0</v>
      </c>
    </row>
    <row r="50" spans="2:14" ht="30" customHeight="1">
      <c r="B50" s="2052"/>
      <c r="C50" s="694"/>
      <c r="D50" s="695"/>
      <c r="E50" s="695"/>
      <c r="F50" s="700"/>
      <c r="G50" s="743">
        <f t="shared" si="8"/>
        <v>0</v>
      </c>
      <c r="I50" s="2039"/>
      <c r="J50" s="694"/>
      <c r="K50" s="695"/>
      <c r="L50" s="695"/>
      <c r="M50" s="696"/>
      <c r="N50" s="743">
        <f t="shared" si="9"/>
        <v>0</v>
      </c>
    </row>
    <row r="51" spans="2:14" ht="30" customHeight="1">
      <c r="B51" s="2052"/>
      <c r="C51" s="694"/>
      <c r="D51" s="695"/>
      <c r="E51" s="695"/>
      <c r="F51" s="696"/>
      <c r="G51" s="743">
        <f t="shared" si="8"/>
        <v>0</v>
      </c>
      <c r="I51" s="2039"/>
      <c r="J51" s="694"/>
      <c r="K51" s="695"/>
      <c r="L51" s="695"/>
      <c r="M51" s="696"/>
      <c r="N51" s="743">
        <f t="shared" si="9"/>
        <v>0</v>
      </c>
    </row>
    <row r="52" spans="2:14" ht="30" customHeight="1">
      <c r="B52" s="2052"/>
      <c r="C52" s="694"/>
      <c r="D52" s="695"/>
      <c r="E52" s="695"/>
      <c r="F52" s="696"/>
      <c r="G52" s="743">
        <f t="shared" si="8"/>
        <v>0</v>
      </c>
      <c r="I52" s="2039"/>
      <c r="J52" s="694"/>
      <c r="K52" s="695"/>
      <c r="L52" s="695"/>
      <c r="M52" s="696"/>
      <c r="N52" s="743">
        <f t="shared" si="9"/>
        <v>0</v>
      </c>
    </row>
    <row r="53" spans="2:14" ht="30" customHeight="1" thickBot="1">
      <c r="B53" s="2052"/>
      <c r="C53" s="697"/>
      <c r="D53" s="698"/>
      <c r="E53" s="698"/>
      <c r="F53" s="699"/>
      <c r="G53" s="746">
        <f t="shared" si="8"/>
        <v>0</v>
      </c>
      <c r="I53" s="2039"/>
      <c r="J53" s="697"/>
      <c r="K53" s="698"/>
      <c r="L53" s="698"/>
      <c r="M53" s="699"/>
      <c r="N53" s="743">
        <f t="shared" si="9"/>
        <v>0</v>
      </c>
    </row>
    <row r="54" spans="2:14" ht="30" customHeight="1" thickTop="1" thickBot="1">
      <c r="B54" s="2053"/>
      <c r="C54" s="2041" t="s">
        <v>310</v>
      </c>
      <c r="D54" s="2042"/>
      <c r="E54" s="2042"/>
      <c r="F54" s="2043"/>
      <c r="G54" s="747">
        <f>SUM(G48:G53)</f>
        <v>0</v>
      </c>
      <c r="H54" s="527"/>
      <c r="I54" s="2040"/>
      <c r="J54" s="2041" t="s">
        <v>310</v>
      </c>
      <c r="K54" s="2042"/>
      <c r="L54" s="2042"/>
      <c r="M54" s="2043"/>
      <c r="N54" s="745">
        <f>SUM(N48:N53)</f>
        <v>0</v>
      </c>
    </row>
  </sheetData>
  <sheetProtection algorithmName="SHA-512" hashValue="VLk75qn3rnDjZhQvJSaF//HcPPjAIcMoA351gzlJ0Uk4EeKMGQ2eUW3pqRnQ15xgB5jMDyvARX/F5W/lHNDnKA==" saltValue="Oet+dLjXhVt8gTMX6ryhCg==" spinCount="100000" sheet="1" formatCells="0" formatRows="0" insertRows="0" deleteRows="0" selectLockedCells="1" autoFilter="0" pivotTables="0"/>
  <mergeCells count="60">
    <mergeCell ref="M35:M36"/>
    <mergeCell ref="N35:N36"/>
    <mergeCell ref="B37:B43"/>
    <mergeCell ref="I37:I43"/>
    <mergeCell ref="C43:F43"/>
    <mergeCell ref="J43:M43"/>
    <mergeCell ref="B35:B36"/>
    <mergeCell ref="C35:E35"/>
    <mergeCell ref="F35:F36"/>
    <mergeCell ref="G35:G36"/>
    <mergeCell ref="I35:I36"/>
    <mergeCell ref="J35:L35"/>
    <mergeCell ref="M25:M26"/>
    <mergeCell ref="N25:N26"/>
    <mergeCell ref="B27:B33"/>
    <mergeCell ref="I27:I33"/>
    <mergeCell ref="C33:F33"/>
    <mergeCell ref="J33:M33"/>
    <mergeCell ref="B25:B26"/>
    <mergeCell ref="C25:E25"/>
    <mergeCell ref="F25:F26"/>
    <mergeCell ref="G25:G26"/>
    <mergeCell ref="I25:I26"/>
    <mergeCell ref="J25:L25"/>
    <mergeCell ref="M15:M16"/>
    <mergeCell ref="N15:N16"/>
    <mergeCell ref="B17:B23"/>
    <mergeCell ref="I17:I23"/>
    <mergeCell ref="C23:F23"/>
    <mergeCell ref="J23:M23"/>
    <mergeCell ref="B15:B16"/>
    <mergeCell ref="C15:E15"/>
    <mergeCell ref="F15:F16"/>
    <mergeCell ref="G15:G16"/>
    <mergeCell ref="I15:I16"/>
    <mergeCell ref="J15:L15"/>
    <mergeCell ref="M5:M6"/>
    <mergeCell ref="N5:N6"/>
    <mergeCell ref="B7:B13"/>
    <mergeCell ref="I7:I13"/>
    <mergeCell ref="C13:F13"/>
    <mergeCell ref="J13:M13"/>
    <mergeCell ref="B5:B6"/>
    <mergeCell ref="C5:E5"/>
    <mergeCell ref="F5:F6"/>
    <mergeCell ref="G5:G6"/>
    <mergeCell ref="I5:I6"/>
    <mergeCell ref="J5:L5"/>
    <mergeCell ref="N46:N47"/>
    <mergeCell ref="I48:I54"/>
    <mergeCell ref="J54:M54"/>
    <mergeCell ref="B46:B47"/>
    <mergeCell ref="C46:E46"/>
    <mergeCell ref="F46:F47"/>
    <mergeCell ref="G46:G47"/>
    <mergeCell ref="B48:B54"/>
    <mergeCell ref="C54:F54"/>
    <mergeCell ref="I46:I47"/>
    <mergeCell ref="J46:L46"/>
    <mergeCell ref="M46:M47"/>
  </mergeCells>
  <phoneticPr fontId="19"/>
  <conditionalFormatting sqref="C8:F12 J17:M22 C17:F22 C27:F32 J27:M32 J37:M42 C37:F38 C40:F42 F39">
    <cfRule type="containsBlanks" dxfId="14" priority="11">
      <formula>LEN(TRIM(C8))=0</formula>
    </cfRule>
  </conditionalFormatting>
  <conditionalFormatting sqref="B2">
    <cfRule type="expression" dxfId="13" priority="10">
      <formula>_xlfn.ISFORMULA(B2)=TRUE</formula>
    </cfRule>
  </conditionalFormatting>
  <conditionalFormatting sqref="J49:M53">
    <cfRule type="containsBlanks" dxfId="12" priority="8">
      <formula>LEN(TRIM(J49))=0</formula>
    </cfRule>
  </conditionalFormatting>
  <conditionalFormatting sqref="C49:F53">
    <cfRule type="containsBlanks" dxfId="11" priority="9">
      <formula>LEN(TRIM(C49))=0</formula>
    </cfRule>
  </conditionalFormatting>
  <conditionalFormatting sqref="C48:F48">
    <cfRule type="containsBlanks" dxfId="10" priority="6">
      <formula>LEN(TRIM(C48))=0</formula>
    </cfRule>
  </conditionalFormatting>
  <conditionalFormatting sqref="J48:M48">
    <cfRule type="containsBlanks" dxfId="9" priority="5">
      <formula>LEN(TRIM(J48))=0</formula>
    </cfRule>
  </conditionalFormatting>
  <conditionalFormatting sqref="C7:F7">
    <cfRule type="containsBlanks" dxfId="8" priority="4">
      <formula>LEN(TRIM(C7))=0</formula>
    </cfRule>
  </conditionalFormatting>
  <conditionalFormatting sqref="J8:M12">
    <cfRule type="containsBlanks" dxfId="7" priority="3">
      <formula>LEN(TRIM(J8))=0</formula>
    </cfRule>
  </conditionalFormatting>
  <conditionalFormatting sqref="J7:M7">
    <cfRule type="containsBlanks" dxfId="6" priority="2">
      <formula>LEN(TRIM(J7))=0</formula>
    </cfRule>
  </conditionalFormatting>
  <conditionalFormatting sqref="C39:E39">
    <cfRule type="containsBlanks" dxfId="5" priority="1">
      <formula>LEN(TRIM(C39))=0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&amp;R&amp;K00-042R5高層ZEH-M_ver.2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B1:AE62"/>
  <sheetViews>
    <sheetView showGridLines="0" view="pageBreakPreview" zoomScale="115" zoomScaleNormal="90" zoomScaleSheetLayoutView="115" workbookViewId="0">
      <selection activeCell="R7" sqref="R7:T7"/>
    </sheetView>
  </sheetViews>
  <sheetFormatPr defaultColWidth="2.83203125" defaultRowHeight="16.5" customHeight="1"/>
  <cols>
    <col min="1" max="1" width="1" style="376" customWidth="1"/>
    <col min="2" max="2" width="2.83203125" style="376" customWidth="1"/>
    <col min="3" max="30" width="2.83203125" style="376"/>
    <col min="31" max="31" width="1" style="376" customWidth="1"/>
    <col min="32" max="16384" width="2.83203125" style="376"/>
  </cols>
  <sheetData>
    <row r="1" spans="2:31" ht="18" customHeight="1">
      <c r="B1" s="737" t="s">
        <v>484</v>
      </c>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row>
    <row r="2" spans="2:31" ht="18" customHeight="1">
      <c r="B2" s="737" t="s">
        <v>485</v>
      </c>
      <c r="C2" s="736"/>
      <c r="D2" s="736"/>
      <c r="E2" s="736"/>
      <c r="F2" s="736"/>
      <c r="G2" s="736"/>
      <c r="H2" s="736"/>
      <c r="I2" s="736"/>
      <c r="J2" s="736"/>
      <c r="K2" s="736"/>
      <c r="L2" s="736"/>
      <c r="M2" s="736"/>
      <c r="N2" s="736"/>
      <c r="O2" s="736"/>
      <c r="P2" s="736"/>
      <c r="Q2" s="736"/>
      <c r="R2" s="736"/>
      <c r="S2" s="736"/>
      <c r="T2" s="736"/>
      <c r="U2" s="736"/>
      <c r="V2" s="736"/>
      <c r="W2" s="736"/>
      <c r="X2" s="736"/>
      <c r="Y2" s="736"/>
      <c r="Z2" s="736"/>
      <c r="AA2" s="736"/>
      <c r="AB2" s="736"/>
      <c r="AC2" s="736"/>
      <c r="AD2" s="736"/>
      <c r="AE2" s="736"/>
    </row>
    <row r="3" spans="2:31" ht="28.5" customHeight="1">
      <c r="B3" s="2078" t="s">
        <v>586</v>
      </c>
      <c r="C3" s="2078"/>
      <c r="D3" s="2078"/>
      <c r="E3" s="2078"/>
      <c r="F3" s="2078"/>
      <c r="G3" s="2078"/>
      <c r="H3" s="2078"/>
      <c r="I3" s="2078"/>
      <c r="J3" s="2078"/>
      <c r="K3" s="2078"/>
      <c r="L3" s="2078"/>
      <c r="M3" s="2078"/>
      <c r="N3" s="2078"/>
      <c r="O3" s="2078"/>
      <c r="P3" s="2078"/>
      <c r="Q3" s="2078"/>
      <c r="R3" s="2078"/>
      <c r="S3" s="2078"/>
      <c r="T3" s="2078"/>
      <c r="U3" s="2078"/>
      <c r="V3" s="2078"/>
      <c r="W3" s="2078"/>
      <c r="X3" s="2078"/>
      <c r="Y3" s="2078"/>
      <c r="Z3" s="2078"/>
      <c r="AA3" s="2078"/>
      <c r="AB3" s="2078"/>
      <c r="AC3" s="2078"/>
      <c r="AD3" s="2078"/>
      <c r="AE3" s="2078"/>
    </row>
    <row r="4" spans="2:31" ht="16.5" customHeight="1">
      <c r="B4" s="2079" t="s">
        <v>1003</v>
      </c>
      <c r="C4" s="2079"/>
      <c r="D4" s="2079"/>
      <c r="E4" s="2079"/>
      <c r="F4" s="2079"/>
      <c r="G4" s="2079"/>
      <c r="H4" s="2079"/>
      <c r="I4" s="2079"/>
      <c r="J4" s="2079"/>
      <c r="K4" s="2079"/>
      <c r="L4" s="2079"/>
      <c r="M4" s="2079"/>
      <c r="N4" s="2079"/>
      <c r="O4" s="2079"/>
      <c r="P4" s="2079"/>
      <c r="Q4" s="2079"/>
      <c r="R4" s="2079"/>
      <c r="S4" s="2079"/>
      <c r="T4" s="2079"/>
      <c r="U4" s="2079"/>
      <c r="V4" s="2079"/>
      <c r="W4" s="2079"/>
      <c r="X4" s="2079"/>
      <c r="Y4" s="2079"/>
      <c r="Z4" s="2079"/>
      <c r="AA4" s="2079"/>
      <c r="AB4" s="2079"/>
      <c r="AC4" s="2079"/>
      <c r="AD4" s="2079"/>
      <c r="AE4" s="2079"/>
    </row>
    <row r="5" spans="2:31" ht="5.25" customHeight="1">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row>
    <row r="6" spans="2:31" ht="20.25" customHeight="1">
      <c r="C6" s="378" t="s">
        <v>486</v>
      </c>
      <c r="D6" s="379"/>
      <c r="E6" s="379"/>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row>
    <row r="7" spans="2:31" ht="16.5" customHeight="1">
      <c r="C7" s="2075" t="s">
        <v>834</v>
      </c>
      <c r="D7" s="2075"/>
      <c r="E7" s="2075"/>
      <c r="F7" s="2075"/>
      <c r="G7" s="2075"/>
      <c r="H7" s="2075"/>
      <c r="I7" s="2075"/>
      <c r="J7" s="2075"/>
      <c r="K7" s="2075"/>
      <c r="L7" s="2075"/>
      <c r="M7" s="2075"/>
      <c r="N7" s="2075"/>
      <c r="O7" s="2075"/>
      <c r="P7" s="2075"/>
      <c r="Q7" s="2075"/>
      <c r="R7" s="2076"/>
      <c r="S7" s="2076"/>
      <c r="T7" s="2076"/>
      <c r="U7" s="380" t="s">
        <v>487</v>
      </c>
      <c r="V7" s="2077"/>
      <c r="W7" s="2077"/>
      <c r="X7" s="2077"/>
      <c r="Y7" s="2077"/>
      <c r="Z7" s="2077"/>
      <c r="AA7" s="2077"/>
      <c r="AB7" s="381"/>
    </row>
    <row r="8" spans="2:31" ht="16.5" customHeight="1">
      <c r="C8" s="2075" t="s">
        <v>835</v>
      </c>
      <c r="D8" s="2075"/>
      <c r="E8" s="2075"/>
      <c r="F8" s="2075"/>
      <c r="G8" s="2075"/>
      <c r="H8" s="2075"/>
      <c r="I8" s="2075"/>
      <c r="J8" s="2075"/>
      <c r="K8" s="2075"/>
      <c r="L8" s="2075"/>
      <c r="M8" s="2075"/>
      <c r="N8" s="2075"/>
      <c r="O8" s="2075"/>
      <c r="P8" s="2075"/>
      <c r="Q8" s="2075"/>
      <c r="R8" s="2076"/>
      <c r="S8" s="2076"/>
      <c r="T8" s="2076"/>
      <c r="U8" s="380" t="s">
        <v>487</v>
      </c>
      <c r="V8" s="2077"/>
      <c r="W8" s="2077"/>
      <c r="X8" s="2077"/>
      <c r="Y8" s="2077"/>
      <c r="Z8" s="2077"/>
      <c r="AA8" s="2077"/>
      <c r="AB8" s="381"/>
    </row>
    <row r="9" spans="2:31" ht="22.5" customHeight="1">
      <c r="C9" s="379" t="s">
        <v>488</v>
      </c>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79"/>
    </row>
    <row r="10" spans="2:31" ht="16.5" customHeight="1">
      <c r="C10" s="38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4"/>
      <c r="AE10" s="742"/>
    </row>
    <row r="11" spans="2:31" ht="16.5" customHeight="1">
      <c r="C11" s="385"/>
      <c r="D11" s="366"/>
      <c r="E11" s="366"/>
      <c r="F11" s="366"/>
      <c r="G11" s="366"/>
      <c r="H11" s="366"/>
      <c r="I11" s="366"/>
      <c r="J11" s="366"/>
      <c r="K11" s="366"/>
      <c r="L11" s="366"/>
      <c r="M11" s="366"/>
      <c r="N11" s="366"/>
      <c r="O11" s="366"/>
      <c r="P11" s="366"/>
      <c r="Q11" s="366"/>
      <c r="R11" s="366"/>
      <c r="S11" s="366"/>
      <c r="T11" s="366"/>
      <c r="U11" s="366"/>
      <c r="V11" s="366"/>
      <c r="W11" s="366"/>
      <c r="X11" s="366"/>
      <c r="Y11" s="366"/>
      <c r="Z11" s="366"/>
      <c r="AA11" s="366"/>
      <c r="AB11" s="366"/>
      <c r="AC11" s="366"/>
      <c r="AD11" s="386"/>
      <c r="AE11" s="742"/>
    </row>
    <row r="12" spans="2:31" ht="16.5" customHeight="1">
      <c r="C12" s="385"/>
      <c r="D12" s="366"/>
      <c r="E12" s="366"/>
      <c r="F12" s="366"/>
      <c r="G12" s="366"/>
      <c r="H12" s="366"/>
      <c r="I12" s="366"/>
      <c r="J12" s="366"/>
      <c r="K12" s="366"/>
      <c r="L12" s="366"/>
      <c r="M12" s="366"/>
      <c r="N12" s="366"/>
      <c r="O12" s="366"/>
      <c r="P12" s="366"/>
      <c r="Q12" s="366"/>
      <c r="R12" s="366"/>
      <c r="S12" s="366"/>
      <c r="T12" s="366"/>
      <c r="U12" s="366"/>
      <c r="V12" s="366"/>
      <c r="W12" s="366"/>
      <c r="X12" s="366"/>
      <c r="Y12" s="366"/>
      <c r="Z12" s="366"/>
      <c r="AA12" s="366"/>
      <c r="AB12" s="366"/>
      <c r="AC12" s="366"/>
      <c r="AD12" s="386"/>
      <c r="AE12" s="742"/>
    </row>
    <row r="13" spans="2:31" ht="16.5" customHeight="1">
      <c r="C13" s="385"/>
      <c r="D13" s="366"/>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c r="AD13" s="386"/>
      <c r="AE13" s="742"/>
    </row>
    <row r="14" spans="2:31" ht="16.5" customHeight="1">
      <c r="C14" s="385"/>
      <c r="D14" s="366"/>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c r="AD14" s="386"/>
      <c r="AE14" s="742"/>
    </row>
    <row r="15" spans="2:31" ht="16.5" customHeight="1">
      <c r="C15" s="385"/>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86"/>
      <c r="AE15" s="742"/>
    </row>
    <row r="16" spans="2:31" ht="16.5" customHeight="1">
      <c r="C16" s="385"/>
      <c r="D16" s="366"/>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86"/>
      <c r="AE16" s="742"/>
    </row>
    <row r="17" spans="3:31" ht="16.5" customHeight="1">
      <c r="C17" s="385"/>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86"/>
      <c r="AE17" s="742"/>
    </row>
    <row r="18" spans="3:31" ht="16.5" customHeight="1">
      <c r="C18" s="385"/>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86"/>
      <c r="AE18" s="742"/>
    </row>
    <row r="19" spans="3:31" ht="16.5" customHeight="1">
      <c r="C19" s="385"/>
      <c r="D19" s="366"/>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86"/>
      <c r="AE19" s="742"/>
    </row>
    <row r="20" spans="3:31" ht="16.5" customHeight="1">
      <c r="C20" s="385"/>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386"/>
      <c r="AE20" s="742"/>
    </row>
    <row r="21" spans="3:31" ht="16.5" customHeight="1">
      <c r="C21" s="385"/>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6"/>
      <c r="AE21" s="742"/>
    </row>
    <row r="22" spans="3:31" ht="16.5" customHeight="1">
      <c r="C22" s="385"/>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6"/>
      <c r="AC22" s="366"/>
      <c r="AD22" s="386"/>
      <c r="AE22" s="742"/>
    </row>
    <row r="23" spans="3:31" ht="16.5" customHeight="1">
      <c r="C23" s="385"/>
      <c r="D23" s="366"/>
      <c r="E23" s="366"/>
      <c r="F23" s="366"/>
      <c r="G23" s="366"/>
      <c r="H23" s="366"/>
      <c r="I23" s="366"/>
      <c r="J23" s="366"/>
      <c r="K23" s="366"/>
      <c r="L23" s="366"/>
      <c r="M23" s="366"/>
      <c r="N23" s="366"/>
      <c r="O23" s="366"/>
      <c r="P23" s="366"/>
      <c r="Q23" s="366"/>
      <c r="R23" s="366"/>
      <c r="S23" s="366"/>
      <c r="T23" s="366"/>
      <c r="U23" s="366"/>
      <c r="V23" s="366"/>
      <c r="W23" s="366"/>
      <c r="X23" s="366"/>
      <c r="Y23" s="366"/>
      <c r="Z23" s="366"/>
      <c r="AA23" s="366"/>
      <c r="AB23" s="366"/>
      <c r="AC23" s="366"/>
      <c r="AD23" s="386"/>
      <c r="AE23" s="742"/>
    </row>
    <row r="24" spans="3:31" ht="16.5" customHeight="1">
      <c r="C24" s="385"/>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386"/>
      <c r="AE24" s="742"/>
    </row>
    <row r="25" spans="3:31" ht="16.5" customHeight="1">
      <c r="C25" s="385"/>
      <c r="D25" s="366"/>
      <c r="E25" s="366"/>
      <c r="F25" s="366"/>
      <c r="G25" s="366"/>
      <c r="H25" s="366"/>
      <c r="I25" s="366"/>
      <c r="J25" s="366"/>
      <c r="K25" s="366"/>
      <c r="L25" s="366"/>
      <c r="M25" s="366"/>
      <c r="N25" s="366"/>
      <c r="O25" s="366"/>
      <c r="P25" s="366"/>
      <c r="Q25" s="366"/>
      <c r="R25" s="366"/>
      <c r="S25" s="366"/>
      <c r="T25" s="366"/>
      <c r="U25" s="366"/>
      <c r="V25" s="366"/>
      <c r="W25" s="366"/>
      <c r="X25" s="366"/>
      <c r="Y25" s="366"/>
      <c r="Z25" s="366"/>
      <c r="AA25" s="366"/>
      <c r="AB25" s="366"/>
      <c r="AC25" s="366"/>
      <c r="AD25" s="386"/>
      <c r="AE25" s="742"/>
    </row>
    <row r="26" spans="3:31" ht="16.5" customHeight="1">
      <c r="C26" s="385"/>
      <c r="D26" s="366"/>
      <c r="E26" s="366"/>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366"/>
      <c r="AD26" s="386"/>
      <c r="AE26" s="742"/>
    </row>
    <row r="27" spans="3:31" ht="16.5" customHeight="1">
      <c r="C27" s="385"/>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386"/>
      <c r="AE27" s="742"/>
    </row>
    <row r="28" spans="3:31" ht="16.5" customHeight="1">
      <c r="C28" s="385"/>
      <c r="D28" s="366"/>
      <c r="E28" s="366"/>
      <c r="F28" s="366"/>
      <c r="G28" s="366"/>
      <c r="H28" s="366"/>
      <c r="I28" s="366"/>
      <c r="J28" s="366"/>
      <c r="K28" s="366"/>
      <c r="L28" s="366"/>
      <c r="M28" s="366"/>
      <c r="N28" s="366"/>
      <c r="O28" s="366"/>
      <c r="P28" s="366"/>
      <c r="Q28" s="366"/>
      <c r="R28" s="366"/>
      <c r="S28" s="366"/>
      <c r="T28" s="366"/>
      <c r="U28" s="366"/>
      <c r="V28" s="366"/>
      <c r="W28" s="366"/>
      <c r="X28" s="366"/>
      <c r="Y28" s="366"/>
      <c r="Z28" s="366"/>
      <c r="AA28" s="366"/>
      <c r="AB28" s="366"/>
      <c r="AC28" s="366"/>
      <c r="AD28" s="386"/>
      <c r="AE28" s="742"/>
    </row>
    <row r="29" spans="3:31" ht="16.5" customHeight="1">
      <c r="C29" s="385"/>
      <c r="D29" s="366"/>
      <c r="E29" s="366"/>
      <c r="F29" s="366"/>
      <c r="G29" s="366"/>
      <c r="H29" s="366"/>
      <c r="I29" s="366"/>
      <c r="J29" s="366"/>
      <c r="K29" s="366"/>
      <c r="L29" s="366"/>
      <c r="M29" s="366"/>
      <c r="N29" s="366"/>
      <c r="O29" s="366"/>
      <c r="P29" s="366"/>
      <c r="Q29" s="366"/>
      <c r="R29" s="366"/>
      <c r="S29" s="366"/>
      <c r="T29" s="366"/>
      <c r="U29" s="366"/>
      <c r="V29" s="366"/>
      <c r="W29" s="366"/>
      <c r="X29" s="366"/>
      <c r="Y29" s="366"/>
      <c r="Z29" s="366"/>
      <c r="AA29" s="366"/>
      <c r="AB29" s="366"/>
      <c r="AC29" s="366"/>
      <c r="AD29" s="386"/>
      <c r="AE29" s="742"/>
    </row>
    <row r="30" spans="3:31" ht="16.5" customHeight="1">
      <c r="C30" s="385"/>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66"/>
      <c r="AC30" s="366"/>
      <c r="AD30" s="386"/>
      <c r="AE30" s="742"/>
    </row>
    <row r="31" spans="3:31" ht="16.5" customHeight="1">
      <c r="C31" s="385"/>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6"/>
      <c r="AE31" s="742"/>
    </row>
    <row r="32" spans="3:31" ht="16.5" customHeight="1">
      <c r="C32" s="385"/>
      <c r="D32" s="366"/>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86"/>
      <c r="AE32" s="742"/>
    </row>
    <row r="33" spans="3:31" ht="16.5" customHeight="1">
      <c r="C33" s="385"/>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66"/>
      <c r="AC33" s="366"/>
      <c r="AD33" s="386"/>
      <c r="AE33" s="742"/>
    </row>
    <row r="34" spans="3:31" ht="16.5" customHeight="1">
      <c r="C34" s="385"/>
      <c r="D34" s="366"/>
      <c r="E34" s="366"/>
      <c r="F34" s="366"/>
      <c r="G34" s="366"/>
      <c r="H34" s="366"/>
      <c r="I34" s="366"/>
      <c r="J34" s="366"/>
      <c r="K34" s="366"/>
      <c r="L34" s="366"/>
      <c r="M34" s="366"/>
      <c r="N34" s="366"/>
      <c r="O34" s="366"/>
      <c r="P34" s="366"/>
      <c r="Q34" s="366"/>
      <c r="R34" s="366"/>
      <c r="S34" s="366"/>
      <c r="T34" s="366"/>
      <c r="U34" s="366"/>
      <c r="V34" s="366"/>
      <c r="W34" s="366"/>
      <c r="X34" s="366"/>
      <c r="Y34" s="366"/>
      <c r="Z34" s="366"/>
      <c r="AA34" s="366"/>
      <c r="AB34" s="366"/>
      <c r="AC34" s="366"/>
      <c r="AD34" s="386"/>
      <c r="AE34" s="742"/>
    </row>
    <row r="35" spans="3:31" ht="16.5" customHeight="1">
      <c r="C35" s="385"/>
      <c r="D35" s="366"/>
      <c r="E35" s="366"/>
      <c r="F35" s="366"/>
      <c r="G35" s="366"/>
      <c r="H35" s="366"/>
      <c r="I35" s="366"/>
      <c r="J35" s="366"/>
      <c r="K35" s="366"/>
      <c r="L35" s="366"/>
      <c r="M35" s="366"/>
      <c r="N35" s="366"/>
      <c r="O35" s="366"/>
      <c r="P35" s="366"/>
      <c r="Q35" s="366"/>
      <c r="R35" s="366"/>
      <c r="S35" s="366"/>
      <c r="T35" s="366"/>
      <c r="U35" s="366"/>
      <c r="V35" s="366"/>
      <c r="W35" s="366"/>
      <c r="X35" s="366"/>
      <c r="Y35" s="366"/>
      <c r="Z35" s="366"/>
      <c r="AA35" s="366"/>
      <c r="AB35" s="366"/>
      <c r="AC35" s="366"/>
      <c r="AD35" s="386"/>
      <c r="AE35" s="742"/>
    </row>
    <row r="36" spans="3:31" ht="16.5" customHeight="1">
      <c r="C36" s="385"/>
      <c r="D36" s="366"/>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386"/>
      <c r="AE36" s="742"/>
    </row>
    <row r="37" spans="3:31" ht="16.5" customHeight="1">
      <c r="C37" s="385"/>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386"/>
      <c r="AE37" s="742"/>
    </row>
    <row r="38" spans="3:31" ht="16.5" customHeight="1">
      <c r="C38" s="385"/>
      <c r="D38" s="366"/>
      <c r="E38" s="366"/>
      <c r="F38" s="366"/>
      <c r="G38" s="366"/>
      <c r="H38" s="366"/>
      <c r="I38" s="366"/>
      <c r="J38" s="366"/>
      <c r="K38" s="366"/>
      <c r="L38" s="366"/>
      <c r="M38" s="366"/>
      <c r="N38" s="366"/>
      <c r="O38" s="366"/>
      <c r="P38" s="366"/>
      <c r="Q38" s="366"/>
      <c r="R38" s="366"/>
      <c r="S38" s="366"/>
      <c r="T38" s="366"/>
      <c r="U38" s="366"/>
      <c r="V38" s="366"/>
      <c r="W38" s="366"/>
      <c r="X38" s="366"/>
      <c r="Y38" s="366"/>
      <c r="Z38" s="366"/>
      <c r="AA38" s="366"/>
      <c r="AB38" s="366"/>
      <c r="AC38" s="366"/>
      <c r="AD38" s="386"/>
      <c r="AE38" s="742"/>
    </row>
    <row r="39" spans="3:31" ht="16.5" customHeight="1">
      <c r="C39" s="385"/>
      <c r="D39" s="366"/>
      <c r="E39" s="366"/>
      <c r="F39" s="366"/>
      <c r="G39" s="366"/>
      <c r="H39" s="366"/>
      <c r="I39" s="366"/>
      <c r="J39" s="366"/>
      <c r="K39" s="366"/>
      <c r="L39" s="366"/>
      <c r="M39" s="366"/>
      <c r="N39" s="366"/>
      <c r="O39" s="366"/>
      <c r="P39" s="366"/>
      <c r="Q39" s="366"/>
      <c r="R39" s="366"/>
      <c r="S39" s="366"/>
      <c r="T39" s="366"/>
      <c r="U39" s="366"/>
      <c r="V39" s="366"/>
      <c r="W39" s="366"/>
      <c r="X39" s="366"/>
      <c r="Y39" s="366"/>
      <c r="Z39" s="366"/>
      <c r="AA39" s="366"/>
      <c r="AB39" s="366"/>
      <c r="AC39" s="366"/>
      <c r="AD39" s="386"/>
      <c r="AE39" s="742"/>
    </row>
    <row r="40" spans="3:31" ht="16.5" customHeight="1">
      <c r="C40" s="385"/>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66"/>
      <c r="AC40" s="366"/>
      <c r="AD40" s="386"/>
      <c r="AE40" s="742"/>
    </row>
    <row r="41" spans="3:31" ht="16.5" customHeight="1">
      <c r="C41" s="385"/>
      <c r="D41" s="366"/>
      <c r="E41" s="366"/>
      <c r="F41" s="366"/>
      <c r="G41" s="366"/>
      <c r="H41" s="366"/>
      <c r="I41" s="366"/>
      <c r="J41" s="366"/>
      <c r="K41" s="366"/>
      <c r="L41" s="366"/>
      <c r="M41" s="366"/>
      <c r="N41" s="366"/>
      <c r="O41" s="366"/>
      <c r="P41" s="366"/>
      <c r="Q41" s="366"/>
      <c r="R41" s="366"/>
      <c r="S41" s="366"/>
      <c r="T41" s="366"/>
      <c r="U41" s="366"/>
      <c r="V41" s="366"/>
      <c r="W41" s="366"/>
      <c r="X41" s="366"/>
      <c r="Y41" s="366"/>
      <c r="Z41" s="366"/>
      <c r="AA41" s="366"/>
      <c r="AB41" s="366"/>
      <c r="AC41" s="366"/>
      <c r="AD41" s="386"/>
      <c r="AE41" s="742"/>
    </row>
    <row r="42" spans="3:31" ht="16.5" customHeight="1">
      <c r="C42" s="385"/>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86"/>
      <c r="AE42" s="742"/>
    </row>
    <row r="43" spans="3:31" ht="16.5" customHeight="1">
      <c r="C43" s="385"/>
      <c r="D43" s="366"/>
      <c r="E43" s="366"/>
      <c r="F43" s="366"/>
      <c r="G43" s="366"/>
      <c r="H43" s="366"/>
      <c r="I43" s="366"/>
      <c r="J43" s="366"/>
      <c r="K43" s="366"/>
      <c r="L43" s="366"/>
      <c r="M43" s="366"/>
      <c r="N43" s="366"/>
      <c r="O43" s="366"/>
      <c r="P43" s="366"/>
      <c r="Q43" s="366"/>
      <c r="R43" s="366"/>
      <c r="S43" s="366"/>
      <c r="T43" s="366"/>
      <c r="U43" s="366"/>
      <c r="V43" s="366"/>
      <c r="W43" s="366"/>
      <c r="X43" s="366"/>
      <c r="Y43" s="366"/>
      <c r="Z43" s="366"/>
      <c r="AA43" s="366"/>
      <c r="AB43" s="366"/>
      <c r="AC43" s="366"/>
      <c r="AD43" s="386"/>
      <c r="AE43" s="742"/>
    </row>
    <row r="44" spans="3:31" ht="16.5" customHeight="1">
      <c r="C44" s="385"/>
      <c r="D44" s="366"/>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86"/>
      <c r="AE44" s="742"/>
    </row>
    <row r="45" spans="3:31" ht="16.5" customHeight="1">
      <c r="C45" s="385"/>
      <c r="D45" s="366"/>
      <c r="E45" s="366"/>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366"/>
      <c r="AD45" s="386"/>
      <c r="AE45" s="742"/>
    </row>
    <row r="46" spans="3:31" ht="16.5" customHeight="1">
      <c r="C46" s="385"/>
      <c r="D46" s="366"/>
      <c r="E46" s="366"/>
      <c r="F46" s="366"/>
      <c r="G46" s="366"/>
      <c r="H46" s="366"/>
      <c r="I46" s="366"/>
      <c r="J46" s="366"/>
      <c r="K46" s="366"/>
      <c r="L46" s="366"/>
      <c r="M46" s="366"/>
      <c r="N46" s="366"/>
      <c r="O46" s="366"/>
      <c r="P46" s="366"/>
      <c r="Q46" s="366"/>
      <c r="R46" s="366"/>
      <c r="S46" s="366"/>
      <c r="T46" s="366"/>
      <c r="U46" s="366"/>
      <c r="V46" s="366"/>
      <c r="W46" s="366"/>
      <c r="X46" s="366"/>
      <c r="Y46" s="366"/>
      <c r="Z46" s="366"/>
      <c r="AA46" s="366"/>
      <c r="AB46" s="366"/>
      <c r="AC46" s="366"/>
      <c r="AD46" s="386"/>
      <c r="AE46" s="742"/>
    </row>
    <row r="47" spans="3:31" ht="16.5" customHeight="1">
      <c r="C47" s="385"/>
      <c r="D47" s="366"/>
      <c r="E47" s="366"/>
      <c r="F47" s="366"/>
      <c r="G47" s="366"/>
      <c r="H47" s="366"/>
      <c r="I47" s="366"/>
      <c r="J47" s="366"/>
      <c r="K47" s="366"/>
      <c r="L47" s="366"/>
      <c r="M47" s="366"/>
      <c r="N47" s="366"/>
      <c r="O47" s="366"/>
      <c r="P47" s="366"/>
      <c r="Q47" s="366"/>
      <c r="R47" s="366"/>
      <c r="S47" s="366"/>
      <c r="T47" s="366"/>
      <c r="U47" s="366"/>
      <c r="V47" s="366"/>
      <c r="W47" s="366"/>
      <c r="X47" s="366"/>
      <c r="Y47" s="366"/>
      <c r="Z47" s="366"/>
      <c r="AA47" s="366"/>
      <c r="AB47" s="366"/>
      <c r="AC47" s="366"/>
      <c r="AD47" s="386"/>
      <c r="AE47" s="742"/>
    </row>
    <row r="48" spans="3:31" ht="16.5" customHeight="1">
      <c r="C48" s="385"/>
      <c r="D48" s="366"/>
      <c r="E48" s="366"/>
      <c r="F48" s="366"/>
      <c r="G48" s="366"/>
      <c r="H48" s="366"/>
      <c r="I48" s="366"/>
      <c r="J48" s="366"/>
      <c r="K48" s="366"/>
      <c r="L48" s="366"/>
      <c r="M48" s="366"/>
      <c r="N48" s="366"/>
      <c r="O48" s="366"/>
      <c r="P48" s="366"/>
      <c r="Q48" s="366"/>
      <c r="R48" s="366"/>
      <c r="S48" s="366"/>
      <c r="T48" s="366"/>
      <c r="U48" s="366"/>
      <c r="V48" s="366"/>
      <c r="W48" s="366"/>
      <c r="X48" s="366"/>
      <c r="Y48" s="366"/>
      <c r="Z48" s="366"/>
      <c r="AA48" s="366"/>
      <c r="AB48" s="366"/>
      <c r="AC48" s="366"/>
      <c r="AD48" s="386"/>
      <c r="AE48" s="742"/>
    </row>
    <row r="49" spans="3:31" ht="16.5" customHeight="1">
      <c r="C49" s="385"/>
      <c r="D49" s="366"/>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86"/>
      <c r="AE49" s="742"/>
    </row>
    <row r="50" spans="3:31" ht="16.5" customHeight="1">
      <c r="C50" s="385"/>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6"/>
      <c r="AE50" s="742"/>
    </row>
    <row r="51" spans="3:31" ht="16.5" customHeight="1">
      <c r="C51" s="385"/>
      <c r="D51" s="366"/>
      <c r="E51" s="366"/>
      <c r="F51" s="366"/>
      <c r="G51" s="366"/>
      <c r="H51" s="366"/>
      <c r="I51" s="366"/>
      <c r="J51" s="366"/>
      <c r="K51" s="366"/>
      <c r="L51" s="366"/>
      <c r="M51" s="366"/>
      <c r="N51" s="366"/>
      <c r="O51" s="366"/>
      <c r="P51" s="366"/>
      <c r="Q51" s="366"/>
      <c r="R51" s="366"/>
      <c r="S51" s="366"/>
      <c r="T51" s="366"/>
      <c r="U51" s="366"/>
      <c r="V51" s="366"/>
      <c r="W51" s="366"/>
      <c r="X51" s="366"/>
      <c r="Y51" s="366"/>
      <c r="Z51" s="366"/>
      <c r="AA51" s="366"/>
      <c r="AB51" s="366"/>
      <c r="AC51" s="366"/>
      <c r="AD51" s="386"/>
      <c r="AE51" s="742"/>
    </row>
    <row r="52" spans="3:31" ht="16.5" customHeight="1">
      <c r="C52" s="385"/>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86"/>
      <c r="AE52" s="742"/>
    </row>
    <row r="53" spans="3:31" ht="16.5" customHeight="1">
      <c r="C53" s="388"/>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89"/>
      <c r="AE53" s="742"/>
    </row>
    <row r="54" spans="3:31" ht="6.75" customHeight="1">
      <c r="E54" s="390"/>
      <c r="F54" s="390"/>
      <c r="G54" s="390"/>
      <c r="H54" s="390"/>
      <c r="I54" s="390"/>
      <c r="J54" s="390"/>
      <c r="K54" s="390"/>
      <c r="L54" s="390"/>
      <c r="M54" s="390"/>
    </row>
    <row r="56" spans="3:31" ht="16.5" customHeight="1">
      <c r="E56" s="390"/>
      <c r="F56" s="390"/>
      <c r="G56" s="390"/>
      <c r="H56" s="390"/>
      <c r="I56" s="390"/>
      <c r="J56" s="390"/>
      <c r="K56" s="390"/>
      <c r="L56" s="390"/>
      <c r="M56" s="390"/>
    </row>
    <row r="57" spans="3:31" ht="16.5" customHeight="1">
      <c r="E57" s="390"/>
      <c r="F57" s="390"/>
      <c r="G57" s="390"/>
      <c r="H57" s="390"/>
      <c r="I57" s="390"/>
      <c r="J57" s="390"/>
      <c r="K57" s="390"/>
      <c r="L57" s="390"/>
      <c r="M57" s="390"/>
    </row>
    <row r="58" spans="3:31" ht="16.5" customHeight="1">
      <c r="E58" s="390"/>
      <c r="F58" s="390"/>
      <c r="G58" s="390"/>
      <c r="H58" s="390"/>
      <c r="I58" s="390"/>
      <c r="J58" s="390"/>
      <c r="K58" s="390"/>
      <c r="L58" s="390"/>
      <c r="M58" s="390"/>
    </row>
    <row r="59" spans="3:31" ht="16.5" customHeight="1">
      <c r="E59" s="390"/>
      <c r="F59" s="390"/>
      <c r="G59" s="390"/>
      <c r="H59" s="390"/>
      <c r="I59" s="390"/>
      <c r="J59" s="390"/>
      <c r="K59" s="390"/>
      <c r="L59" s="390"/>
      <c r="M59" s="390"/>
    </row>
    <row r="60" spans="3:31" ht="16.5" customHeight="1">
      <c r="E60" s="390"/>
      <c r="F60" s="390"/>
      <c r="G60" s="390"/>
      <c r="H60" s="390"/>
      <c r="I60" s="390"/>
      <c r="J60" s="390"/>
      <c r="K60" s="390"/>
      <c r="L60" s="390"/>
      <c r="M60" s="390"/>
    </row>
    <row r="61" spans="3:31" ht="16.5" customHeight="1">
      <c r="E61" s="390"/>
      <c r="F61" s="390"/>
      <c r="G61" s="390"/>
      <c r="H61" s="390"/>
      <c r="I61" s="390"/>
      <c r="J61" s="390"/>
      <c r="K61" s="390"/>
      <c r="L61" s="390"/>
      <c r="M61" s="390"/>
    </row>
    <row r="62" spans="3:31" ht="16.5" customHeight="1">
      <c r="E62" s="390"/>
      <c r="F62" s="390"/>
      <c r="G62" s="390"/>
      <c r="H62" s="390"/>
      <c r="I62" s="390"/>
      <c r="J62" s="390"/>
      <c r="K62" s="390"/>
      <c r="L62" s="390"/>
      <c r="M62" s="390"/>
    </row>
  </sheetData>
  <sheetProtection formatCells="0" formatRows="0" insertRows="0" selectLockedCells="1" autoFilter="0" pivotTables="0"/>
  <mergeCells count="8">
    <mergeCell ref="C8:Q8"/>
    <mergeCell ref="R8:T8"/>
    <mergeCell ref="V8:AA8"/>
    <mergeCell ref="B3:AE3"/>
    <mergeCell ref="B4:AE4"/>
    <mergeCell ref="C7:Q7"/>
    <mergeCell ref="R7:T7"/>
    <mergeCell ref="V7:AA7"/>
  </mergeCells>
  <phoneticPr fontId="19"/>
  <conditionalFormatting sqref="R7:T8">
    <cfRule type="containsBlanks" dxfId="4"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94" orientation="portrait" r:id="rId1"/>
  <headerFooter scaleWithDoc="0">
    <oddFooter>&amp;R&amp;K00-042R5高層ZEH-M_ver.2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734B-5E85-46CC-B821-8B77213F8B4E}">
  <sheetPr>
    <pageSetUpPr fitToPage="1"/>
  </sheetPr>
  <dimension ref="A1:AF58"/>
  <sheetViews>
    <sheetView showGridLines="0" view="pageBreakPreview" zoomScale="70" zoomScaleNormal="70" zoomScaleSheetLayoutView="70" workbookViewId="0">
      <selection activeCell="A3" sqref="A3"/>
    </sheetView>
  </sheetViews>
  <sheetFormatPr defaultColWidth="9" defaultRowHeight="21"/>
  <cols>
    <col min="1" max="1" width="2.58203125" style="11" customWidth="1"/>
    <col min="2" max="16384" width="9" style="754"/>
  </cols>
  <sheetData>
    <row r="1" spans="1:32" s="262" customFormat="1" ht="16.5">
      <c r="A1" s="256" t="s">
        <v>447</v>
      </c>
      <c r="B1" s="256"/>
    </row>
    <row r="2" spans="1:32" s="262" customFormat="1" ht="16.5">
      <c r="A2" s="256" t="s">
        <v>1044</v>
      </c>
      <c r="B2" s="256"/>
    </row>
    <row r="3" spans="1:32">
      <c r="B3" s="10" t="s">
        <v>1046</v>
      </c>
    </row>
    <row r="4" spans="1:32">
      <c r="A4" s="1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t="s">
        <v>30</v>
      </c>
      <c r="AF4" s="33"/>
    </row>
    <row r="5" spans="1:32">
      <c r="A5" s="1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row>
    <row r="6" spans="1:32">
      <c r="A6" s="13"/>
      <c r="B6" s="33"/>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row>
    <row r="7" spans="1:32">
      <c r="A7" s="1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row>
    <row r="8" spans="1:32">
      <c r="A8" s="13"/>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row>
    <row r="9" spans="1:32">
      <c r="A9" s="1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row>
    <row r="10" spans="1:32">
      <c r="A10" s="1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row>
    <row r="11" spans="1:32">
      <c r="A11" s="13"/>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row>
    <row r="12" spans="1:32">
      <c r="A12" s="1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row>
    <row r="13" spans="1:32">
      <c r="A13" s="1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row>
    <row r="14" spans="1:32">
      <c r="A14" s="1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row>
    <row r="15" spans="1:32">
      <c r="A15" s="1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row>
    <row r="16" spans="1:32">
      <c r="A16" s="1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row>
    <row r="17" spans="1:32" ht="21" customHeight="1">
      <c r="A17" s="1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row>
    <row r="18" spans="1:32">
      <c r="A18" s="1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row>
    <row r="19" spans="1:32">
      <c r="A19" s="1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row>
    <row r="20" spans="1:32">
      <c r="A20" s="1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row>
    <row r="21" spans="1:32">
      <c r="A21" s="1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row>
    <row r="22" spans="1:32">
      <c r="A22" s="1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row>
    <row r="23" spans="1:32">
      <c r="A23" s="1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row>
    <row r="24" spans="1:32">
      <c r="A24" s="1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row>
    <row r="25" spans="1:32">
      <c r="A25" s="1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row>
    <row r="26" spans="1:32">
      <c r="A26" s="1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row>
    <row r="27" spans="1:32">
      <c r="A27" s="1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row>
    <row r="28" spans="1:32">
      <c r="A28" s="1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row>
    <row r="29" spans="1:32">
      <c r="A29" s="1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row>
    <row r="30" spans="1:32">
      <c r="A30" s="1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row>
    <row r="31" spans="1:32">
      <c r="A31" s="1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row>
    <row r="32" spans="1:32">
      <c r="A32" s="1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row>
    <row r="33" spans="1:32">
      <c r="A33" s="1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row>
    <row r="34" spans="1:32">
      <c r="A34" s="1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row>
    <row r="35" spans="1:32">
      <c r="A35" s="1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row>
    <row r="36" spans="1:32">
      <c r="A36" s="1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row>
    <row r="37" spans="1:32">
      <c r="A37" s="1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row>
    <row r="38" spans="1:32">
      <c r="A38" s="1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row>
    <row r="39" spans="1:32">
      <c r="A39" s="1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row>
    <row r="40" spans="1:32">
      <c r="A40" s="1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row>
    <row r="41" spans="1:32">
      <c r="A41" s="1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row>
    <row r="42" spans="1:32">
      <c r="A42" s="1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row>
    <row r="43" spans="1:32">
      <c r="A43" s="1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row>
    <row r="44" spans="1:32">
      <c r="A44" s="1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row>
    <row r="45" spans="1:32">
      <c r="A45" s="1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row>
    <row r="46" spans="1:32">
      <c r="A46" s="1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row>
    <row r="47" spans="1:32">
      <c r="A47" s="1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row>
    <row r="48" spans="1:32">
      <c r="A48" s="1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row>
    <row r="49" spans="1:32">
      <c r="A49" s="1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row>
    <row r="50" spans="1:32">
      <c r="A50" s="1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row>
    <row r="51" spans="1:32">
      <c r="A51" s="1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row>
    <row r="52" spans="1:32">
      <c r="A52" s="1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row>
    <row r="53" spans="1:32">
      <c r="A53" s="1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row>
    <row r="54" spans="1:32">
      <c r="A54" s="1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row>
    <row r="55" spans="1:32">
      <c r="A55" s="1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row>
    <row r="56" spans="1:32">
      <c r="A56" s="1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row>
    <row r="57" spans="1:32">
      <c r="A57" s="1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row>
    <row r="58" spans="1:32">
      <c r="A58" s="1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row>
  </sheetData>
  <sheetProtection formatCells="0" formatColumns="0" formatRows="0" selectLockedCells="1"/>
  <phoneticPr fontId="19"/>
  <printOptions horizontalCentered="1"/>
  <pageMargins left="0.51181102362204722" right="0.11811023622047245" top="0.35433070866141736" bottom="0.35433070866141736" header="0.31496062992125984" footer="0.11811023622047245"/>
  <pageSetup paperSize="8" scale="67" orientation="landscape" r:id="rId1"/>
  <headerFooter scaleWithDoc="0">
    <oddFooter>&amp;R&amp;K00-041R5高層ZEH-M_ver.2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dimension ref="A1:AX107"/>
  <sheetViews>
    <sheetView showGridLines="0" showZeros="0" view="pageBreakPreview" zoomScale="85" zoomScaleNormal="55" zoomScaleSheetLayoutView="85" workbookViewId="0"/>
  </sheetViews>
  <sheetFormatPr defaultColWidth="3" defaultRowHeight="18" customHeight="1" outlineLevelRow="1"/>
  <cols>
    <col min="1" max="1" width="5.58203125" style="857" customWidth="1"/>
    <col min="2" max="4" width="3" style="857" customWidth="1"/>
    <col min="5" max="6" width="3" style="867" customWidth="1"/>
    <col min="7" max="8" width="3" style="879" customWidth="1"/>
    <col min="9" max="44" width="3" style="857" customWidth="1"/>
    <col min="45" max="45" width="3" style="858"/>
    <col min="46" max="16384" width="3" style="857"/>
  </cols>
  <sheetData>
    <row r="1" spans="1:45" s="854" customFormat="1" ht="21">
      <c r="A1" s="852"/>
      <c r="B1" s="885" t="s">
        <v>762</v>
      </c>
      <c r="C1" s="853"/>
      <c r="D1" s="853"/>
      <c r="E1" s="853"/>
      <c r="F1" s="853"/>
      <c r="G1" s="853"/>
      <c r="H1" s="853"/>
      <c r="AE1" s="855"/>
      <c r="AS1" s="856"/>
    </row>
    <row r="2" spans="1:45" s="854" customFormat="1" ht="21">
      <c r="A2" s="852"/>
      <c r="B2" s="885"/>
      <c r="C2" s="853"/>
      <c r="D2" s="853"/>
      <c r="E2" s="853"/>
      <c r="F2" s="853"/>
      <c r="G2" s="853"/>
      <c r="H2" s="853"/>
      <c r="AE2" s="855"/>
      <c r="AS2" s="856"/>
    </row>
    <row r="3" spans="1:45" ht="14">
      <c r="B3" s="1258"/>
      <c r="C3" s="1258"/>
      <c r="D3" s="1258"/>
      <c r="E3" s="1258"/>
      <c r="F3" s="1258"/>
      <c r="G3" s="1258"/>
      <c r="H3" s="1258"/>
      <c r="I3" s="1258"/>
      <c r="J3" s="1258"/>
      <c r="K3" s="1258"/>
      <c r="L3" s="1258"/>
      <c r="M3" s="1258"/>
      <c r="N3" s="1258"/>
      <c r="O3" s="1258"/>
      <c r="P3" s="1258"/>
      <c r="Q3" s="1258"/>
      <c r="R3" s="1258"/>
      <c r="S3" s="1258"/>
      <c r="T3" s="1258"/>
      <c r="U3" s="1258"/>
      <c r="V3" s="1258"/>
      <c r="W3" s="1258"/>
      <c r="X3" s="1258"/>
      <c r="Y3" s="1258"/>
      <c r="Z3" s="1258"/>
      <c r="AA3" s="1258"/>
      <c r="AB3" s="1258"/>
      <c r="AC3" s="1258"/>
      <c r="AD3" s="1258"/>
      <c r="AE3" s="1258"/>
      <c r="AF3" s="1258"/>
      <c r="AG3" s="1258"/>
      <c r="AH3" s="1258"/>
      <c r="AI3" s="1258"/>
      <c r="AJ3" s="1258"/>
      <c r="AK3" s="1258"/>
      <c r="AL3" s="1258"/>
      <c r="AM3" s="1258"/>
      <c r="AN3" s="1258"/>
      <c r="AO3" s="1258"/>
      <c r="AP3" s="1258"/>
      <c r="AQ3" s="1258"/>
      <c r="AR3" s="1258"/>
    </row>
    <row r="4" spans="1:45" ht="20.149999999999999" customHeight="1">
      <c r="B4" s="859"/>
      <c r="C4" s="859"/>
      <c r="D4" s="859"/>
      <c r="E4" s="860"/>
      <c r="F4" s="860"/>
      <c r="G4" s="861"/>
      <c r="H4" s="861"/>
      <c r="I4" s="859"/>
      <c r="J4" s="859"/>
      <c r="K4" s="859"/>
      <c r="L4" s="859"/>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1259"/>
      <c r="AM4" s="1259"/>
      <c r="AN4" s="862"/>
      <c r="AO4" s="1259"/>
      <c r="AP4" s="1259"/>
      <c r="AQ4" s="859"/>
      <c r="AR4" s="859"/>
    </row>
    <row r="5" spans="1:45" ht="20.149999999999999" customHeight="1">
      <c r="B5" s="1261" t="s">
        <v>842</v>
      </c>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1261"/>
      <c r="AD5" s="1261"/>
      <c r="AE5" s="1261"/>
      <c r="AF5" s="1261"/>
      <c r="AG5" s="1261"/>
      <c r="AH5" s="1261"/>
      <c r="AI5" s="1261"/>
      <c r="AJ5" s="1261"/>
      <c r="AK5" s="1261"/>
      <c r="AL5" s="1261"/>
      <c r="AM5" s="1261"/>
      <c r="AN5" s="1261"/>
      <c r="AO5" s="1261"/>
      <c r="AP5" s="1261"/>
      <c r="AQ5" s="1261"/>
      <c r="AR5" s="1261"/>
    </row>
    <row r="6" spans="1:45" ht="20.149999999999999" customHeight="1">
      <c r="B6" s="1261"/>
      <c r="C6" s="1261"/>
      <c r="D6" s="1261"/>
      <c r="E6" s="1261"/>
      <c r="F6" s="1261"/>
      <c r="G6" s="1261"/>
      <c r="H6" s="1261"/>
      <c r="I6" s="1261"/>
      <c r="J6" s="1261"/>
      <c r="K6" s="1261"/>
      <c r="L6" s="1261"/>
      <c r="M6" s="1261"/>
      <c r="N6" s="1261"/>
      <c r="O6" s="1261"/>
      <c r="P6" s="1261"/>
      <c r="Q6" s="1261"/>
      <c r="R6" s="1261"/>
      <c r="S6" s="1261"/>
      <c r="T6" s="1261"/>
      <c r="U6" s="1261"/>
      <c r="V6" s="1261"/>
      <c r="W6" s="1261"/>
      <c r="X6" s="1261"/>
      <c r="Y6" s="1261"/>
      <c r="Z6" s="1261"/>
      <c r="AA6" s="1261"/>
      <c r="AB6" s="1261"/>
      <c r="AC6" s="1261"/>
      <c r="AD6" s="1261"/>
      <c r="AE6" s="1261"/>
      <c r="AF6" s="1261"/>
      <c r="AG6" s="1261"/>
      <c r="AH6" s="1261"/>
      <c r="AI6" s="1261"/>
      <c r="AJ6" s="1261"/>
      <c r="AK6" s="1261"/>
      <c r="AL6" s="1261"/>
      <c r="AM6" s="1261"/>
      <c r="AN6" s="1261"/>
      <c r="AO6" s="1261"/>
      <c r="AP6" s="1261"/>
      <c r="AQ6" s="1261"/>
      <c r="AR6" s="1261"/>
    </row>
    <row r="7" spans="1:45" ht="20.149999999999999" customHeight="1">
      <c r="B7" s="1261"/>
      <c r="C7" s="1261"/>
      <c r="D7" s="1261"/>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1261"/>
      <c r="AM7" s="1261"/>
      <c r="AN7" s="1261"/>
      <c r="AO7" s="1261"/>
      <c r="AP7" s="1261"/>
      <c r="AQ7" s="1261"/>
      <c r="AR7" s="1261"/>
    </row>
    <row r="8" spans="1:45" ht="34.5" customHeight="1">
      <c r="B8" s="1254" t="s">
        <v>843</v>
      </c>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1254"/>
      <c r="AB8" s="1254"/>
      <c r="AC8" s="1254"/>
      <c r="AD8" s="1254"/>
      <c r="AE8" s="1254"/>
      <c r="AF8" s="1254"/>
      <c r="AG8" s="1254"/>
      <c r="AH8" s="1254"/>
      <c r="AI8" s="1254"/>
      <c r="AJ8" s="1254"/>
      <c r="AK8" s="1254"/>
      <c r="AL8" s="1254"/>
      <c r="AM8" s="1254"/>
      <c r="AN8" s="1254"/>
      <c r="AO8" s="1254"/>
      <c r="AP8" s="1254"/>
      <c r="AQ8" s="1254"/>
      <c r="AR8" s="1254"/>
    </row>
    <row r="9" spans="1:45" ht="13.5" customHeight="1">
      <c r="B9" s="863"/>
      <c r="C9" s="863"/>
      <c r="D9" s="863"/>
      <c r="E9" s="863"/>
      <c r="F9" s="863"/>
      <c r="G9" s="863"/>
      <c r="H9" s="863"/>
      <c r="I9" s="863"/>
      <c r="J9" s="863"/>
      <c r="K9" s="863"/>
      <c r="L9" s="863"/>
      <c r="M9" s="863"/>
      <c r="N9" s="863"/>
      <c r="O9" s="863"/>
      <c r="P9" s="863"/>
      <c r="Q9" s="863"/>
      <c r="R9" s="863"/>
      <c r="S9" s="863"/>
      <c r="T9" s="863"/>
      <c r="U9" s="863"/>
      <c r="V9" s="863"/>
      <c r="W9" s="863"/>
      <c r="X9" s="863"/>
      <c r="Y9" s="863"/>
      <c r="Z9" s="863"/>
      <c r="AA9" s="863"/>
      <c r="AB9" s="863"/>
      <c r="AC9" s="863"/>
      <c r="AD9" s="863"/>
      <c r="AE9" s="863"/>
      <c r="AF9" s="863"/>
      <c r="AG9" s="863"/>
      <c r="AH9" s="863"/>
      <c r="AI9" s="863"/>
      <c r="AJ9" s="863"/>
      <c r="AK9" s="863"/>
      <c r="AL9" s="863"/>
      <c r="AM9" s="863"/>
      <c r="AN9" s="863"/>
      <c r="AO9" s="863"/>
      <c r="AP9" s="863"/>
      <c r="AQ9" s="863"/>
      <c r="AR9" s="863"/>
    </row>
    <row r="10" spans="1:45" ht="17.25" customHeight="1">
      <c r="B10" s="864" t="s">
        <v>763</v>
      </c>
      <c r="C10" s="864"/>
      <c r="D10" s="865" t="s">
        <v>764</v>
      </c>
      <c r="E10" s="864"/>
      <c r="F10" s="864"/>
      <c r="G10" s="864"/>
      <c r="H10" s="864"/>
      <c r="I10" s="864"/>
      <c r="J10" s="864"/>
      <c r="K10" s="864"/>
      <c r="L10" s="864"/>
      <c r="M10" s="864"/>
      <c r="N10" s="864"/>
      <c r="O10" s="864"/>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row>
    <row r="11" spans="1:45" ht="18" customHeight="1">
      <c r="B11" s="859"/>
      <c r="C11" s="864"/>
      <c r="D11" s="2088" t="s">
        <v>795</v>
      </c>
      <c r="E11" s="1255"/>
      <c r="F11" s="1255"/>
      <c r="G11" s="1255"/>
      <c r="H11" s="1255"/>
      <c r="I11" s="1255"/>
      <c r="J11" s="1255"/>
      <c r="K11" s="1255"/>
      <c r="L11" s="1255"/>
      <c r="M11" s="1255"/>
      <c r="N11" s="1255"/>
      <c r="O11" s="1255"/>
      <c r="P11" s="1255"/>
      <c r="Q11" s="1255"/>
      <c r="R11" s="1255"/>
      <c r="S11" s="1255"/>
      <c r="T11" s="1255"/>
      <c r="U11" s="1255"/>
      <c r="V11" s="1255"/>
      <c r="W11" s="1255"/>
      <c r="X11" s="1255"/>
      <c r="Y11" s="1255"/>
      <c r="Z11" s="1255"/>
      <c r="AA11" s="1255"/>
      <c r="AB11" s="1255"/>
      <c r="AC11" s="1255"/>
      <c r="AD11" s="1255"/>
      <c r="AE11" s="1255"/>
      <c r="AF11" s="1255"/>
      <c r="AG11" s="1255"/>
      <c r="AH11" s="1255"/>
      <c r="AI11" s="1255"/>
      <c r="AJ11" s="1255"/>
      <c r="AK11" s="1255"/>
      <c r="AL11" s="1255"/>
      <c r="AM11" s="1255"/>
      <c r="AN11" s="1255"/>
      <c r="AO11" s="1255"/>
      <c r="AP11" s="1255"/>
      <c r="AQ11" s="1255"/>
      <c r="AR11" s="1255"/>
    </row>
    <row r="12" spans="1:45" ht="18.75" customHeight="1">
      <c r="B12" s="859"/>
      <c r="C12" s="864"/>
      <c r="D12" s="2088" t="s">
        <v>1023</v>
      </c>
      <c r="E12" s="1255"/>
      <c r="F12" s="1255"/>
      <c r="G12" s="1255"/>
      <c r="H12" s="1255"/>
      <c r="I12" s="1255"/>
      <c r="J12" s="1255"/>
      <c r="K12" s="1255"/>
      <c r="L12" s="1255"/>
      <c r="M12" s="1255"/>
      <c r="N12" s="1255"/>
      <c r="O12" s="1255"/>
      <c r="P12" s="1255"/>
      <c r="Q12" s="1255"/>
      <c r="R12" s="1255"/>
      <c r="S12" s="1255"/>
      <c r="T12" s="1255"/>
      <c r="U12" s="1255"/>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row>
    <row r="13" spans="1:45" ht="17.25" customHeight="1">
      <c r="B13" s="859"/>
      <c r="C13" s="864"/>
      <c r="D13" s="2088" t="s">
        <v>796</v>
      </c>
      <c r="E13" s="1255"/>
      <c r="F13" s="1255"/>
      <c r="G13" s="1255"/>
      <c r="H13" s="1255"/>
      <c r="I13" s="1255"/>
      <c r="J13" s="1255"/>
      <c r="K13" s="1255"/>
      <c r="L13" s="1255"/>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row>
    <row r="14" spans="1:45" ht="17.25" customHeight="1">
      <c r="B14" s="859"/>
      <c r="C14" s="864"/>
      <c r="D14" s="2088" t="s">
        <v>802</v>
      </c>
      <c r="E14" s="1255"/>
      <c r="F14" s="1255"/>
      <c r="G14" s="1255"/>
      <c r="H14" s="1255"/>
      <c r="I14" s="1255"/>
      <c r="J14" s="1255"/>
      <c r="K14" s="1255"/>
      <c r="L14" s="1255"/>
      <c r="M14" s="1255"/>
      <c r="N14" s="1255"/>
      <c r="O14" s="1255"/>
      <c r="P14" s="1255"/>
      <c r="Q14" s="1255"/>
      <c r="R14" s="1255"/>
      <c r="S14" s="1255"/>
      <c r="T14" s="1255"/>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5"/>
    </row>
    <row r="15" spans="1:45" ht="17.25" customHeight="1">
      <c r="B15" s="859"/>
      <c r="C15" s="864"/>
      <c r="D15" s="2088" t="s">
        <v>765</v>
      </c>
      <c r="E15" s="1255"/>
      <c r="F15" s="1255"/>
      <c r="G15" s="1255"/>
      <c r="H15" s="1255"/>
      <c r="I15" s="1255"/>
      <c r="J15" s="1255"/>
      <c r="K15" s="1255"/>
      <c r="L15" s="1255"/>
      <c r="M15" s="1255"/>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c r="AL15" s="1255"/>
      <c r="AM15" s="1255"/>
      <c r="AN15" s="1255"/>
      <c r="AO15" s="1255"/>
      <c r="AP15" s="1255"/>
      <c r="AQ15" s="1255"/>
      <c r="AR15" s="1255"/>
    </row>
    <row r="16" spans="1:45" ht="17.25" customHeight="1">
      <c r="B16" s="859"/>
      <c r="C16" s="864"/>
      <c r="D16" s="2087" t="s">
        <v>766</v>
      </c>
      <c r="E16" s="2089"/>
      <c r="F16" s="2089"/>
      <c r="G16" s="2089"/>
      <c r="H16" s="2089"/>
      <c r="I16" s="2089"/>
      <c r="J16" s="2089"/>
      <c r="K16" s="866"/>
      <c r="L16" s="866"/>
      <c r="M16" s="866"/>
      <c r="N16" s="866"/>
      <c r="O16" s="866"/>
      <c r="P16" s="866"/>
      <c r="Q16" s="866"/>
      <c r="R16" s="866"/>
      <c r="S16" s="866"/>
      <c r="T16" s="866"/>
      <c r="U16" s="866"/>
      <c r="V16" s="866"/>
      <c r="W16" s="866"/>
      <c r="X16" s="866"/>
      <c r="Y16" s="866"/>
      <c r="Z16" s="866"/>
      <c r="AA16" s="866"/>
      <c r="AB16" s="866"/>
      <c r="AC16" s="866"/>
      <c r="AD16" s="866"/>
      <c r="AE16" s="866"/>
      <c r="AF16" s="866"/>
      <c r="AG16" s="866"/>
      <c r="AH16" s="866"/>
      <c r="AI16" s="866"/>
      <c r="AJ16" s="866"/>
      <c r="AK16" s="866"/>
      <c r="AL16" s="866"/>
      <c r="AM16" s="866"/>
      <c r="AN16" s="866"/>
      <c r="AO16" s="866"/>
      <c r="AP16" s="866"/>
      <c r="AQ16" s="866"/>
      <c r="AR16" s="866"/>
    </row>
    <row r="17" spans="1:44" s="858" customFormat="1" ht="7.5" customHeight="1">
      <c r="A17" s="857"/>
      <c r="B17" s="859"/>
      <c r="C17" s="864"/>
      <c r="D17" s="864"/>
      <c r="E17" s="864"/>
      <c r="F17" s="864"/>
      <c r="G17" s="864"/>
      <c r="H17" s="864"/>
      <c r="I17" s="864"/>
      <c r="J17" s="864"/>
      <c r="K17" s="864"/>
      <c r="L17" s="864"/>
      <c r="M17" s="864"/>
      <c r="N17" s="864"/>
      <c r="O17" s="864"/>
      <c r="P17" s="864"/>
      <c r="Q17" s="864"/>
      <c r="R17" s="864"/>
      <c r="S17" s="864"/>
      <c r="T17" s="864"/>
      <c r="U17" s="864"/>
      <c r="V17" s="864"/>
      <c r="W17" s="864"/>
      <c r="X17" s="864"/>
      <c r="Y17" s="864"/>
      <c r="Z17" s="864"/>
      <c r="AA17" s="864"/>
      <c r="AB17" s="864"/>
      <c r="AC17" s="864"/>
      <c r="AD17" s="864"/>
      <c r="AE17" s="864"/>
      <c r="AF17" s="864"/>
      <c r="AG17" s="864"/>
      <c r="AH17" s="864"/>
      <c r="AI17" s="864"/>
      <c r="AJ17" s="864"/>
      <c r="AK17" s="864"/>
      <c r="AL17" s="864"/>
      <c r="AM17" s="864"/>
      <c r="AN17" s="864"/>
      <c r="AO17" s="864"/>
      <c r="AP17" s="864"/>
      <c r="AQ17" s="864"/>
      <c r="AR17" s="864"/>
    </row>
    <row r="18" spans="1:44" s="858" customFormat="1" ht="17.25" customHeight="1">
      <c r="A18" s="857"/>
      <c r="B18" s="864" t="s">
        <v>112</v>
      </c>
      <c r="C18" s="864"/>
      <c r="D18" s="865" t="s">
        <v>767</v>
      </c>
      <c r="E18" s="864"/>
      <c r="F18" s="864"/>
      <c r="G18" s="864"/>
      <c r="H18" s="864"/>
      <c r="I18" s="864"/>
      <c r="J18" s="864"/>
      <c r="K18" s="864"/>
      <c r="L18" s="864"/>
      <c r="M18" s="864"/>
      <c r="N18" s="864"/>
      <c r="O18" s="864"/>
      <c r="P18" s="864"/>
      <c r="Q18" s="864"/>
      <c r="R18" s="864"/>
      <c r="S18" s="864"/>
      <c r="T18" s="864"/>
      <c r="U18" s="864"/>
      <c r="V18" s="864"/>
      <c r="W18" s="864"/>
      <c r="X18" s="864"/>
      <c r="Y18" s="864"/>
      <c r="Z18" s="864"/>
      <c r="AA18" s="864"/>
      <c r="AB18" s="864"/>
      <c r="AC18" s="864"/>
      <c r="AD18" s="864"/>
      <c r="AE18" s="864"/>
      <c r="AF18" s="864"/>
      <c r="AG18" s="864"/>
      <c r="AH18" s="864"/>
      <c r="AI18" s="864"/>
      <c r="AJ18" s="864"/>
      <c r="AK18" s="864"/>
      <c r="AL18" s="864"/>
      <c r="AM18" s="864"/>
      <c r="AN18" s="864"/>
      <c r="AO18" s="864"/>
      <c r="AP18" s="864"/>
      <c r="AQ18" s="864"/>
      <c r="AR18" s="864"/>
    </row>
    <row r="19" spans="1:44" s="858" customFormat="1" ht="17.25" customHeight="1">
      <c r="A19" s="857"/>
      <c r="B19" s="859"/>
      <c r="C19" s="864"/>
      <c r="D19" s="864" t="s">
        <v>768</v>
      </c>
      <c r="E19" s="864"/>
      <c r="F19" s="864"/>
      <c r="G19" s="864"/>
      <c r="H19" s="864"/>
      <c r="I19" s="864"/>
      <c r="J19" s="864"/>
      <c r="K19" s="864"/>
      <c r="L19" s="864"/>
      <c r="M19" s="864"/>
      <c r="N19" s="864"/>
      <c r="O19" s="864"/>
      <c r="P19" s="864"/>
      <c r="Q19" s="864"/>
      <c r="R19" s="864"/>
      <c r="S19" s="864"/>
      <c r="T19" s="864"/>
      <c r="U19" s="864"/>
      <c r="V19" s="864"/>
      <c r="W19" s="864"/>
      <c r="X19" s="864"/>
      <c r="Y19" s="864"/>
      <c r="Z19" s="864"/>
      <c r="AA19" s="864"/>
      <c r="AB19" s="864"/>
      <c r="AC19" s="864"/>
      <c r="AD19" s="864"/>
      <c r="AE19" s="864"/>
      <c r="AF19" s="864"/>
      <c r="AG19" s="864"/>
      <c r="AH19" s="864"/>
      <c r="AI19" s="864"/>
      <c r="AJ19" s="864"/>
      <c r="AK19" s="864"/>
      <c r="AL19" s="864"/>
      <c r="AM19" s="864"/>
      <c r="AN19" s="864"/>
      <c r="AO19" s="864"/>
      <c r="AP19" s="864"/>
      <c r="AQ19" s="864"/>
      <c r="AR19" s="864"/>
    </row>
    <row r="20" spans="1:44" s="858" customFormat="1" ht="17.25" customHeight="1">
      <c r="A20" s="857"/>
      <c r="B20" s="859"/>
      <c r="C20" s="864"/>
      <c r="D20" s="864" t="s">
        <v>769</v>
      </c>
      <c r="E20" s="864"/>
      <c r="F20" s="867"/>
      <c r="G20" s="864"/>
      <c r="H20" s="864"/>
      <c r="I20" s="864"/>
      <c r="J20" s="864"/>
      <c r="K20" s="864"/>
      <c r="L20" s="864"/>
      <c r="M20" s="864"/>
      <c r="N20" s="864"/>
      <c r="O20" s="864"/>
      <c r="P20" s="864"/>
      <c r="Q20" s="864"/>
      <c r="R20" s="864"/>
      <c r="S20" s="864"/>
      <c r="T20" s="864"/>
      <c r="U20" s="864"/>
      <c r="V20" s="864"/>
      <c r="W20" s="864"/>
      <c r="X20" s="864"/>
      <c r="Y20" s="864"/>
      <c r="Z20" s="864"/>
      <c r="AA20" s="864"/>
      <c r="AB20" s="864"/>
      <c r="AC20" s="864"/>
      <c r="AD20" s="864"/>
      <c r="AE20" s="864"/>
      <c r="AF20" s="864"/>
      <c r="AG20" s="864"/>
      <c r="AH20" s="864"/>
      <c r="AI20" s="864"/>
      <c r="AJ20" s="864"/>
      <c r="AK20" s="864"/>
      <c r="AL20" s="864"/>
      <c r="AM20" s="864"/>
      <c r="AN20" s="864"/>
      <c r="AO20" s="864"/>
      <c r="AP20" s="864"/>
      <c r="AQ20" s="864"/>
      <c r="AR20" s="864"/>
    </row>
    <row r="21" spans="1:44" s="858" customFormat="1" ht="17.25" customHeight="1">
      <c r="A21" s="857"/>
      <c r="B21" s="859"/>
      <c r="C21" s="864"/>
      <c r="D21" s="864" t="s">
        <v>844</v>
      </c>
      <c r="E21" s="864"/>
      <c r="F21" s="864"/>
      <c r="G21" s="864"/>
      <c r="H21" s="864"/>
      <c r="I21" s="864"/>
      <c r="J21" s="864"/>
      <c r="K21" s="864"/>
      <c r="L21" s="864"/>
      <c r="M21" s="864"/>
      <c r="N21" s="864"/>
      <c r="O21" s="864"/>
      <c r="P21" s="864"/>
      <c r="Q21" s="864"/>
      <c r="R21" s="864"/>
      <c r="S21" s="864"/>
      <c r="T21" s="864"/>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row>
    <row r="22" spans="1:44" s="858" customFormat="1" ht="17.25" customHeight="1">
      <c r="A22" s="857"/>
      <c r="B22" s="859"/>
      <c r="C22" s="864"/>
      <c r="D22" s="864" t="s">
        <v>845</v>
      </c>
      <c r="E22" s="864"/>
      <c r="F22" s="864"/>
      <c r="G22" s="864"/>
      <c r="H22" s="864"/>
      <c r="I22" s="864"/>
      <c r="J22" s="864"/>
      <c r="K22" s="864"/>
      <c r="L22" s="864"/>
      <c r="M22" s="864"/>
      <c r="N22" s="864"/>
      <c r="O22" s="864"/>
      <c r="P22" s="864"/>
      <c r="Q22" s="864"/>
      <c r="R22" s="864"/>
      <c r="S22" s="864"/>
      <c r="T22" s="864"/>
      <c r="U22" s="864"/>
      <c r="V22" s="864"/>
      <c r="W22" s="864"/>
      <c r="X22" s="864"/>
      <c r="Y22" s="864"/>
      <c r="Z22" s="864"/>
      <c r="AA22" s="864"/>
      <c r="AB22" s="864"/>
      <c r="AC22" s="864"/>
      <c r="AD22" s="864"/>
      <c r="AE22" s="864"/>
      <c r="AF22" s="864"/>
      <c r="AG22" s="864"/>
      <c r="AH22" s="864"/>
      <c r="AI22" s="864"/>
      <c r="AJ22" s="864"/>
      <c r="AK22" s="864"/>
      <c r="AL22" s="864"/>
      <c r="AM22" s="864"/>
      <c r="AN22" s="864"/>
      <c r="AO22" s="864"/>
      <c r="AP22" s="864"/>
      <c r="AQ22" s="864"/>
      <c r="AR22" s="864"/>
    </row>
    <row r="23" spans="1:44" s="858" customFormat="1" ht="17.25" customHeight="1">
      <c r="A23" s="857"/>
      <c r="B23" s="859"/>
      <c r="C23" s="864"/>
      <c r="D23" s="864" t="s">
        <v>846</v>
      </c>
      <c r="E23" s="864"/>
      <c r="F23" s="864"/>
      <c r="G23" s="864"/>
      <c r="H23" s="864"/>
      <c r="I23" s="864"/>
      <c r="J23" s="864"/>
      <c r="K23" s="864"/>
      <c r="L23" s="864"/>
      <c r="M23" s="864"/>
      <c r="N23" s="864"/>
      <c r="O23" s="864"/>
      <c r="P23" s="864"/>
      <c r="Q23" s="868"/>
      <c r="R23" s="864"/>
      <c r="S23" s="864"/>
      <c r="T23" s="864"/>
      <c r="U23" s="864"/>
      <c r="V23" s="864"/>
      <c r="W23" s="864"/>
      <c r="X23" s="864"/>
      <c r="Y23" s="864"/>
      <c r="Z23" s="864"/>
      <c r="AA23" s="864"/>
      <c r="AB23" s="864"/>
      <c r="AC23" s="864"/>
      <c r="AD23" s="864"/>
      <c r="AE23" s="864"/>
      <c r="AF23" s="864"/>
      <c r="AG23" s="864"/>
      <c r="AH23" s="864"/>
      <c r="AI23" s="864"/>
      <c r="AJ23" s="864"/>
      <c r="AK23" s="864"/>
      <c r="AL23" s="864"/>
      <c r="AM23" s="864"/>
      <c r="AN23" s="864"/>
      <c r="AO23" s="864"/>
      <c r="AP23" s="864"/>
      <c r="AQ23" s="864"/>
      <c r="AR23" s="864"/>
    </row>
    <row r="24" spans="1:44" s="858" customFormat="1" ht="17.25" customHeight="1">
      <c r="A24" s="857"/>
      <c r="B24" s="859"/>
      <c r="C24" s="864"/>
      <c r="D24" s="864" t="s">
        <v>770</v>
      </c>
      <c r="E24" s="864"/>
      <c r="F24" s="864"/>
      <c r="G24" s="864"/>
      <c r="H24" s="864"/>
      <c r="I24" s="864"/>
      <c r="J24" s="864"/>
      <c r="K24" s="864"/>
      <c r="L24" s="864"/>
      <c r="M24" s="864"/>
      <c r="N24" s="864"/>
      <c r="O24" s="864"/>
      <c r="P24" s="864"/>
      <c r="Q24" s="864"/>
      <c r="R24" s="864"/>
      <c r="S24" s="864"/>
      <c r="T24" s="864"/>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row>
    <row r="25" spans="1:44" s="858" customFormat="1" ht="7.5" customHeight="1">
      <c r="A25" s="857"/>
      <c r="B25" s="859"/>
      <c r="C25" s="864"/>
      <c r="D25" s="864"/>
      <c r="E25" s="864"/>
      <c r="F25" s="864"/>
      <c r="G25" s="864"/>
      <c r="H25" s="864"/>
      <c r="I25" s="864"/>
      <c r="J25" s="864"/>
      <c r="K25" s="864"/>
      <c r="L25" s="864"/>
      <c r="M25" s="864"/>
      <c r="N25" s="864"/>
      <c r="O25" s="864"/>
      <c r="P25" s="864"/>
      <c r="Q25" s="864"/>
      <c r="R25" s="864"/>
      <c r="S25" s="864"/>
      <c r="T25" s="864"/>
      <c r="U25" s="864"/>
      <c r="V25" s="864"/>
      <c r="W25" s="864"/>
      <c r="X25" s="864"/>
      <c r="Y25" s="864"/>
      <c r="Z25" s="864"/>
      <c r="AA25" s="864"/>
      <c r="AB25" s="864"/>
      <c r="AC25" s="864"/>
      <c r="AD25" s="864"/>
      <c r="AE25" s="864"/>
      <c r="AF25" s="864"/>
      <c r="AG25" s="864"/>
      <c r="AH25" s="864"/>
      <c r="AI25" s="864"/>
      <c r="AJ25" s="864"/>
      <c r="AK25" s="864"/>
      <c r="AL25" s="864"/>
      <c r="AM25" s="864"/>
      <c r="AN25" s="864"/>
      <c r="AO25" s="864"/>
      <c r="AP25" s="864"/>
      <c r="AQ25" s="864"/>
      <c r="AR25" s="864"/>
    </row>
    <row r="26" spans="1:44" s="858" customFormat="1" ht="17.25" customHeight="1">
      <c r="A26" s="857"/>
      <c r="B26" s="864" t="s">
        <v>771</v>
      </c>
      <c r="C26" s="864"/>
      <c r="D26" s="865" t="s">
        <v>797</v>
      </c>
      <c r="E26" s="864"/>
      <c r="F26" s="864"/>
      <c r="G26" s="864"/>
      <c r="H26" s="864"/>
      <c r="I26" s="864"/>
      <c r="J26" s="864"/>
      <c r="K26" s="864"/>
      <c r="L26" s="864"/>
      <c r="M26" s="864"/>
      <c r="N26" s="864"/>
      <c r="O26" s="864"/>
      <c r="P26" s="864"/>
      <c r="Q26" s="864"/>
      <c r="R26" s="864"/>
      <c r="S26" s="864"/>
      <c r="T26" s="864"/>
      <c r="U26" s="864"/>
      <c r="V26" s="864"/>
      <c r="W26" s="864"/>
      <c r="X26" s="864"/>
      <c r="Y26" s="864"/>
      <c r="Z26" s="864"/>
      <c r="AA26" s="864"/>
      <c r="AB26" s="864"/>
      <c r="AC26" s="864"/>
      <c r="AD26" s="864"/>
      <c r="AE26" s="864"/>
      <c r="AF26" s="864"/>
      <c r="AG26" s="864"/>
      <c r="AH26" s="864"/>
      <c r="AI26" s="864"/>
      <c r="AJ26" s="864"/>
      <c r="AK26" s="864"/>
      <c r="AL26" s="864"/>
      <c r="AM26" s="864"/>
      <c r="AN26" s="864"/>
      <c r="AO26" s="864"/>
      <c r="AP26" s="864"/>
      <c r="AQ26" s="864"/>
      <c r="AR26" s="864"/>
    </row>
    <row r="27" spans="1:44" s="858" customFormat="1" ht="17.25" customHeight="1">
      <c r="A27" s="857"/>
      <c r="B27" s="859"/>
      <c r="C27" s="864"/>
      <c r="D27" s="864" t="s">
        <v>798</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64"/>
      <c r="AG27" s="864"/>
      <c r="AH27" s="864"/>
      <c r="AI27" s="864"/>
      <c r="AJ27" s="864"/>
      <c r="AK27" s="864"/>
      <c r="AL27" s="864"/>
      <c r="AM27" s="864"/>
      <c r="AN27" s="864"/>
      <c r="AO27" s="864"/>
      <c r="AP27" s="864"/>
      <c r="AQ27" s="864"/>
      <c r="AR27" s="864"/>
    </row>
    <row r="28" spans="1:44" s="858" customFormat="1" ht="17.25" customHeight="1">
      <c r="A28" s="857"/>
      <c r="B28" s="859"/>
      <c r="C28" s="864"/>
      <c r="D28" s="864" t="s">
        <v>799</v>
      </c>
      <c r="E28" s="864"/>
      <c r="F28" s="864"/>
      <c r="G28" s="864"/>
      <c r="H28" s="864"/>
      <c r="I28" s="864"/>
      <c r="J28" s="864"/>
      <c r="K28" s="864"/>
      <c r="L28" s="864"/>
      <c r="M28" s="864"/>
      <c r="N28" s="864"/>
      <c r="O28" s="864"/>
      <c r="P28" s="864"/>
      <c r="Q28" s="864"/>
      <c r="R28" s="864"/>
      <c r="S28" s="864"/>
      <c r="T28" s="864"/>
      <c r="U28" s="864"/>
      <c r="V28" s="864"/>
      <c r="W28" s="864"/>
      <c r="X28" s="864"/>
      <c r="Y28" s="864"/>
      <c r="Z28" s="864"/>
      <c r="AA28" s="864"/>
      <c r="AB28" s="864"/>
      <c r="AC28" s="864"/>
      <c r="AD28" s="864"/>
      <c r="AE28" s="864"/>
      <c r="AF28" s="864"/>
      <c r="AG28" s="864"/>
      <c r="AH28" s="864"/>
      <c r="AI28" s="864"/>
      <c r="AJ28" s="864"/>
      <c r="AK28" s="864"/>
      <c r="AL28" s="864"/>
      <c r="AM28" s="864"/>
      <c r="AN28" s="864"/>
      <c r="AO28" s="864"/>
      <c r="AP28" s="864"/>
      <c r="AQ28" s="864"/>
      <c r="AR28" s="864"/>
    </row>
    <row r="29" spans="1:44" s="858" customFormat="1" ht="17.25" customHeight="1">
      <c r="A29" s="857"/>
      <c r="B29" s="859"/>
      <c r="C29" s="864"/>
      <c r="D29" s="864" t="s">
        <v>800</v>
      </c>
      <c r="E29" s="864"/>
      <c r="F29" s="864"/>
      <c r="G29" s="864"/>
      <c r="H29" s="864"/>
      <c r="I29" s="864"/>
      <c r="J29" s="864"/>
      <c r="K29" s="864"/>
      <c r="L29" s="864"/>
      <c r="M29" s="864"/>
      <c r="N29" s="864"/>
      <c r="O29" s="864"/>
      <c r="P29" s="864"/>
      <c r="Q29" s="864"/>
      <c r="R29" s="864"/>
      <c r="S29" s="864"/>
      <c r="T29" s="864"/>
      <c r="U29" s="864"/>
      <c r="V29" s="864"/>
      <c r="W29" s="864"/>
      <c r="X29" s="864"/>
      <c r="Y29" s="864"/>
      <c r="Z29" s="864"/>
      <c r="AA29" s="864"/>
      <c r="AB29" s="864"/>
      <c r="AC29" s="864"/>
      <c r="AD29" s="864"/>
      <c r="AE29" s="864"/>
      <c r="AF29" s="864"/>
      <c r="AG29" s="864"/>
      <c r="AH29" s="864"/>
      <c r="AI29" s="864"/>
      <c r="AJ29" s="864"/>
      <c r="AK29" s="864"/>
      <c r="AL29" s="864"/>
      <c r="AM29" s="864"/>
      <c r="AN29" s="864"/>
      <c r="AO29" s="864"/>
      <c r="AP29" s="864"/>
      <c r="AQ29" s="864"/>
      <c r="AR29" s="864"/>
    </row>
    <row r="30" spans="1:44" s="858" customFormat="1" ht="17.25" customHeight="1">
      <c r="A30" s="857"/>
      <c r="B30" s="859"/>
      <c r="C30" s="864"/>
      <c r="D30" s="864" t="s">
        <v>801</v>
      </c>
      <c r="E30" s="864"/>
      <c r="F30" s="864"/>
      <c r="G30" s="864"/>
      <c r="H30" s="864"/>
      <c r="I30" s="864"/>
      <c r="J30" s="864"/>
      <c r="K30" s="864"/>
      <c r="L30" s="864"/>
      <c r="M30" s="864"/>
      <c r="N30" s="864"/>
      <c r="O30" s="864"/>
      <c r="P30" s="864"/>
      <c r="Q30" s="864"/>
      <c r="R30" s="864"/>
      <c r="S30" s="864"/>
      <c r="T30" s="864"/>
      <c r="U30" s="864"/>
      <c r="V30" s="864"/>
      <c r="W30" s="864"/>
      <c r="X30" s="864"/>
      <c r="Y30" s="864"/>
      <c r="Z30" s="864"/>
      <c r="AA30" s="864"/>
      <c r="AB30" s="864"/>
      <c r="AC30" s="864"/>
      <c r="AD30" s="864"/>
      <c r="AE30" s="864"/>
      <c r="AF30" s="864"/>
      <c r="AG30" s="864"/>
      <c r="AH30" s="864"/>
      <c r="AI30" s="864"/>
      <c r="AJ30" s="864"/>
      <c r="AK30" s="864"/>
      <c r="AL30" s="864"/>
      <c r="AM30" s="864"/>
      <c r="AN30" s="864"/>
      <c r="AO30" s="864"/>
      <c r="AP30" s="864"/>
      <c r="AQ30" s="864"/>
      <c r="AR30" s="864"/>
    </row>
    <row r="31" spans="1:44" s="858" customFormat="1" ht="7.5" customHeight="1">
      <c r="A31" s="857"/>
      <c r="B31" s="859"/>
      <c r="C31" s="864"/>
      <c r="D31" s="864"/>
      <c r="E31" s="864"/>
      <c r="F31" s="864"/>
      <c r="G31" s="864"/>
      <c r="H31" s="864"/>
      <c r="I31" s="864"/>
      <c r="J31" s="864"/>
      <c r="K31" s="864"/>
      <c r="L31" s="864"/>
      <c r="M31" s="864"/>
      <c r="N31" s="864"/>
      <c r="O31" s="864"/>
      <c r="P31" s="864"/>
      <c r="Q31" s="864"/>
      <c r="R31" s="864"/>
      <c r="S31" s="864"/>
      <c r="T31" s="864"/>
      <c r="U31" s="864"/>
      <c r="V31" s="864"/>
      <c r="W31" s="864"/>
      <c r="X31" s="864"/>
      <c r="Y31" s="864"/>
      <c r="Z31" s="864"/>
      <c r="AA31" s="864"/>
      <c r="AB31" s="864"/>
      <c r="AC31" s="864"/>
      <c r="AD31" s="864"/>
      <c r="AE31" s="864"/>
      <c r="AF31" s="864"/>
      <c r="AG31" s="864"/>
      <c r="AH31" s="864"/>
      <c r="AI31" s="864"/>
      <c r="AJ31" s="864"/>
      <c r="AK31" s="864"/>
      <c r="AL31" s="864"/>
      <c r="AM31" s="864"/>
      <c r="AN31" s="864"/>
      <c r="AO31" s="864"/>
      <c r="AP31" s="864"/>
      <c r="AQ31" s="864"/>
      <c r="AR31" s="864"/>
    </row>
    <row r="32" spans="1:44" s="858" customFormat="1" ht="17.25" customHeight="1">
      <c r="A32" s="857"/>
      <c r="B32" s="864" t="s">
        <v>803</v>
      </c>
      <c r="C32" s="864"/>
      <c r="D32" s="865" t="s">
        <v>772</v>
      </c>
      <c r="E32" s="864"/>
      <c r="F32" s="864"/>
      <c r="G32" s="864"/>
      <c r="H32" s="864"/>
      <c r="I32" s="864"/>
      <c r="J32" s="864"/>
      <c r="K32" s="864"/>
      <c r="L32" s="864"/>
      <c r="M32" s="864"/>
      <c r="N32" s="864"/>
      <c r="O32" s="864"/>
      <c r="P32" s="864"/>
      <c r="Q32" s="864"/>
      <c r="R32" s="864"/>
      <c r="S32" s="864"/>
      <c r="T32" s="864"/>
      <c r="U32" s="864"/>
      <c r="V32" s="864"/>
      <c r="W32" s="864"/>
      <c r="X32" s="864"/>
      <c r="Y32" s="864"/>
      <c r="Z32" s="864"/>
      <c r="AA32" s="864"/>
      <c r="AB32" s="864"/>
      <c r="AC32" s="864"/>
      <c r="AD32" s="864"/>
      <c r="AE32" s="864"/>
      <c r="AF32" s="864"/>
      <c r="AG32" s="864"/>
      <c r="AH32" s="864"/>
      <c r="AI32" s="864"/>
      <c r="AJ32" s="864"/>
      <c r="AK32" s="864"/>
      <c r="AL32" s="864"/>
      <c r="AM32" s="864"/>
      <c r="AN32" s="864"/>
      <c r="AO32" s="864"/>
      <c r="AP32" s="864"/>
      <c r="AQ32" s="864"/>
      <c r="AR32" s="864"/>
    </row>
    <row r="33" spans="1:44" s="858" customFormat="1" ht="17.25" customHeight="1">
      <c r="A33" s="857"/>
      <c r="B33" s="859"/>
      <c r="C33" s="864"/>
      <c r="D33" s="864" t="s">
        <v>847</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64"/>
      <c r="AG33" s="864"/>
      <c r="AH33" s="864"/>
      <c r="AI33" s="864"/>
      <c r="AJ33" s="864"/>
      <c r="AK33" s="864"/>
      <c r="AL33" s="864"/>
      <c r="AM33" s="864"/>
      <c r="AN33" s="864"/>
      <c r="AO33" s="864"/>
      <c r="AP33" s="864"/>
      <c r="AQ33" s="864"/>
      <c r="AR33" s="864"/>
    </row>
    <row r="34" spans="1:44" s="858" customFormat="1" ht="17.25" customHeight="1">
      <c r="A34" s="857"/>
      <c r="B34" s="859"/>
      <c r="C34" s="864"/>
      <c r="D34" s="864" t="s">
        <v>848</v>
      </c>
      <c r="E34" s="864"/>
      <c r="F34" s="864"/>
      <c r="G34" s="864"/>
      <c r="H34" s="864"/>
      <c r="I34" s="864"/>
      <c r="J34" s="864"/>
      <c r="K34" s="864"/>
      <c r="L34" s="864"/>
      <c r="M34" s="864"/>
      <c r="N34" s="864"/>
      <c r="O34" s="864"/>
      <c r="P34" s="864"/>
      <c r="Q34" s="864"/>
      <c r="R34" s="864"/>
      <c r="S34" s="864"/>
      <c r="T34" s="864"/>
      <c r="U34" s="864"/>
      <c r="V34" s="864"/>
      <c r="W34" s="864"/>
      <c r="X34" s="864"/>
      <c r="Y34" s="864"/>
      <c r="Z34" s="864"/>
      <c r="AA34" s="864"/>
      <c r="AB34" s="864"/>
      <c r="AC34" s="864"/>
      <c r="AD34" s="864"/>
      <c r="AE34" s="864"/>
      <c r="AF34" s="864"/>
      <c r="AG34" s="864"/>
      <c r="AH34" s="864"/>
      <c r="AI34" s="864"/>
      <c r="AJ34" s="864"/>
      <c r="AK34" s="864"/>
      <c r="AL34" s="864"/>
      <c r="AM34" s="864"/>
      <c r="AN34" s="864"/>
      <c r="AO34" s="864"/>
      <c r="AP34" s="864"/>
      <c r="AQ34" s="864"/>
      <c r="AR34" s="864"/>
    </row>
    <row r="35" spans="1:44" s="858" customFormat="1" ht="17.25" customHeight="1">
      <c r="A35" s="857"/>
      <c r="B35" s="859"/>
      <c r="C35" s="864"/>
      <c r="D35" s="864" t="s">
        <v>773</v>
      </c>
      <c r="E35" s="864"/>
      <c r="F35" s="864"/>
      <c r="G35" s="864"/>
      <c r="H35" s="864"/>
      <c r="I35" s="864"/>
      <c r="J35" s="864"/>
      <c r="K35" s="864"/>
      <c r="L35" s="864"/>
      <c r="M35" s="864"/>
      <c r="N35" s="864"/>
      <c r="O35" s="864"/>
      <c r="P35" s="864"/>
      <c r="Q35" s="864"/>
      <c r="R35" s="864"/>
      <c r="S35" s="864"/>
      <c r="T35" s="864"/>
      <c r="U35" s="864"/>
      <c r="V35" s="864"/>
      <c r="W35" s="864"/>
      <c r="X35" s="864"/>
      <c r="Y35" s="864"/>
      <c r="Z35" s="864"/>
      <c r="AA35" s="864"/>
      <c r="AB35" s="864"/>
      <c r="AC35" s="864"/>
      <c r="AD35" s="864"/>
      <c r="AE35" s="864"/>
      <c r="AF35" s="864"/>
      <c r="AG35" s="864"/>
      <c r="AH35" s="864"/>
      <c r="AI35" s="864"/>
      <c r="AJ35" s="864"/>
      <c r="AK35" s="864"/>
      <c r="AL35" s="864"/>
      <c r="AM35" s="864"/>
      <c r="AN35" s="864"/>
      <c r="AO35" s="864"/>
      <c r="AP35" s="864"/>
      <c r="AQ35" s="864"/>
      <c r="AR35" s="864"/>
    </row>
    <row r="36" spans="1:44" s="858" customFormat="1" ht="17.25" customHeight="1">
      <c r="A36" s="857"/>
      <c r="B36" s="859"/>
      <c r="C36" s="864"/>
      <c r="D36" s="864" t="s">
        <v>849</v>
      </c>
      <c r="E36" s="864"/>
      <c r="F36" s="864"/>
      <c r="G36" s="864"/>
      <c r="H36" s="864"/>
      <c r="I36" s="864"/>
      <c r="J36" s="864"/>
      <c r="K36" s="864"/>
      <c r="L36" s="864"/>
      <c r="M36" s="864"/>
      <c r="N36" s="864"/>
      <c r="O36" s="864"/>
      <c r="P36" s="864"/>
      <c r="Q36" s="864"/>
      <c r="R36" s="864"/>
      <c r="S36" s="864"/>
      <c r="T36" s="864"/>
      <c r="U36" s="864"/>
      <c r="V36" s="864"/>
      <c r="W36" s="864"/>
      <c r="X36" s="864"/>
      <c r="Y36" s="864"/>
      <c r="Z36" s="864"/>
      <c r="AA36" s="864"/>
      <c r="AB36" s="864"/>
      <c r="AC36" s="864"/>
      <c r="AD36" s="864"/>
      <c r="AE36" s="864"/>
      <c r="AF36" s="864"/>
      <c r="AG36" s="864"/>
      <c r="AH36" s="864"/>
      <c r="AI36" s="864"/>
      <c r="AJ36" s="864"/>
      <c r="AK36" s="864"/>
      <c r="AL36" s="864"/>
      <c r="AM36" s="864"/>
      <c r="AN36" s="864"/>
      <c r="AO36" s="864"/>
      <c r="AP36" s="864"/>
      <c r="AQ36" s="864"/>
      <c r="AR36" s="864"/>
    </row>
    <row r="37" spans="1:44" s="858" customFormat="1" ht="17.25" customHeight="1">
      <c r="A37" s="857"/>
      <c r="B37" s="859"/>
      <c r="C37" s="864"/>
      <c r="D37" s="864" t="s">
        <v>774</v>
      </c>
      <c r="E37" s="864"/>
      <c r="F37" s="864"/>
      <c r="G37" s="864"/>
      <c r="H37" s="864"/>
      <c r="I37" s="864"/>
      <c r="J37" s="864"/>
      <c r="K37" s="864"/>
      <c r="L37" s="864"/>
      <c r="M37" s="864"/>
      <c r="N37" s="864"/>
      <c r="O37" s="864"/>
      <c r="P37" s="864"/>
      <c r="Q37" s="864"/>
      <c r="R37" s="864"/>
      <c r="S37" s="864"/>
      <c r="T37" s="864"/>
      <c r="U37" s="864"/>
      <c r="V37" s="864"/>
      <c r="W37" s="864"/>
      <c r="X37" s="864"/>
      <c r="Y37" s="864"/>
      <c r="Z37" s="864"/>
      <c r="AA37" s="864"/>
      <c r="AB37" s="864"/>
      <c r="AC37" s="864"/>
      <c r="AD37" s="864"/>
      <c r="AE37" s="864"/>
      <c r="AF37" s="864"/>
      <c r="AG37" s="864"/>
      <c r="AH37" s="864"/>
      <c r="AI37" s="864"/>
      <c r="AJ37" s="864"/>
      <c r="AK37" s="864"/>
      <c r="AL37" s="864"/>
      <c r="AM37" s="864"/>
      <c r="AN37" s="864"/>
      <c r="AO37" s="864"/>
      <c r="AP37" s="864"/>
      <c r="AQ37" s="864"/>
      <c r="AR37" s="864"/>
    </row>
    <row r="38" spans="1:44" s="858" customFormat="1" ht="7.5" customHeight="1">
      <c r="A38" s="857"/>
      <c r="B38" s="859"/>
      <c r="C38" s="864"/>
      <c r="D38" s="864"/>
      <c r="E38" s="864"/>
      <c r="F38" s="864"/>
      <c r="G38" s="864"/>
      <c r="H38" s="864"/>
      <c r="I38" s="864"/>
      <c r="J38" s="864"/>
      <c r="K38" s="864"/>
      <c r="L38" s="864"/>
      <c r="M38" s="864"/>
      <c r="N38" s="864"/>
      <c r="O38" s="864"/>
      <c r="P38" s="864"/>
      <c r="Q38" s="864"/>
      <c r="R38" s="864"/>
      <c r="S38" s="864"/>
      <c r="T38" s="864"/>
      <c r="U38" s="864"/>
      <c r="V38" s="864"/>
      <c r="W38" s="864"/>
      <c r="X38" s="864"/>
      <c r="Y38" s="864"/>
      <c r="Z38" s="864"/>
      <c r="AA38" s="864"/>
      <c r="AB38" s="864"/>
      <c r="AC38" s="864"/>
      <c r="AD38" s="864"/>
      <c r="AE38" s="864"/>
      <c r="AF38" s="864"/>
      <c r="AG38" s="864"/>
      <c r="AH38" s="864"/>
      <c r="AI38" s="864"/>
      <c r="AJ38" s="864"/>
      <c r="AK38" s="864"/>
      <c r="AL38" s="864"/>
      <c r="AM38" s="864"/>
      <c r="AN38" s="864"/>
      <c r="AO38" s="864"/>
      <c r="AP38" s="864"/>
      <c r="AQ38" s="864"/>
      <c r="AR38" s="864"/>
    </row>
    <row r="39" spans="1:44" s="858" customFormat="1" ht="17.25" customHeight="1">
      <c r="A39" s="857"/>
      <c r="B39" s="864" t="s">
        <v>804</v>
      </c>
      <c r="C39" s="864"/>
      <c r="D39" s="865" t="s">
        <v>775</v>
      </c>
      <c r="E39" s="864"/>
      <c r="F39" s="864"/>
      <c r="G39" s="864"/>
      <c r="H39" s="864"/>
      <c r="I39" s="864"/>
      <c r="J39" s="864"/>
      <c r="K39" s="864"/>
      <c r="L39" s="864"/>
      <c r="M39" s="864"/>
      <c r="N39" s="864"/>
      <c r="O39" s="864"/>
      <c r="P39" s="864"/>
      <c r="Q39" s="864"/>
      <c r="R39" s="864"/>
      <c r="S39" s="864"/>
      <c r="T39" s="864"/>
      <c r="U39" s="864"/>
      <c r="V39" s="864"/>
      <c r="W39" s="864"/>
      <c r="X39" s="864"/>
      <c r="Y39" s="864"/>
      <c r="Z39" s="864"/>
      <c r="AA39" s="864"/>
      <c r="AB39" s="864"/>
      <c r="AC39" s="864"/>
      <c r="AD39" s="864"/>
      <c r="AE39" s="864"/>
      <c r="AF39" s="864"/>
      <c r="AG39" s="864"/>
      <c r="AH39" s="864"/>
      <c r="AI39" s="864"/>
      <c r="AJ39" s="864"/>
      <c r="AK39" s="864"/>
      <c r="AL39" s="864"/>
      <c r="AM39" s="864"/>
      <c r="AN39" s="864"/>
      <c r="AO39" s="864"/>
      <c r="AP39" s="864"/>
      <c r="AQ39" s="864"/>
      <c r="AR39" s="864"/>
    </row>
    <row r="40" spans="1:44" s="858" customFormat="1" ht="17.25" customHeight="1">
      <c r="A40" s="857"/>
      <c r="B40" s="859"/>
      <c r="C40" s="864"/>
      <c r="D40" s="864" t="s">
        <v>855</v>
      </c>
      <c r="E40" s="864"/>
      <c r="F40" s="864"/>
      <c r="G40" s="864"/>
      <c r="H40" s="864"/>
      <c r="I40" s="864"/>
      <c r="J40" s="864"/>
      <c r="K40" s="864"/>
      <c r="L40" s="864"/>
      <c r="M40" s="864"/>
      <c r="N40" s="864"/>
      <c r="O40" s="864"/>
      <c r="P40" s="864"/>
      <c r="Q40" s="864"/>
      <c r="R40" s="864"/>
      <c r="S40" s="864"/>
      <c r="T40" s="864"/>
      <c r="U40" s="864"/>
      <c r="V40" s="864"/>
      <c r="W40" s="864"/>
      <c r="X40" s="864"/>
      <c r="Y40" s="864"/>
      <c r="Z40" s="864"/>
      <c r="AA40" s="864"/>
      <c r="AB40" s="864"/>
      <c r="AC40" s="864"/>
      <c r="AD40" s="864"/>
      <c r="AE40" s="864"/>
      <c r="AF40" s="864"/>
      <c r="AG40" s="864"/>
      <c r="AH40" s="864"/>
      <c r="AI40" s="864"/>
      <c r="AJ40" s="864"/>
      <c r="AK40" s="864"/>
      <c r="AL40" s="864"/>
      <c r="AM40" s="864"/>
      <c r="AN40" s="864"/>
      <c r="AO40" s="864"/>
      <c r="AP40" s="864"/>
      <c r="AQ40" s="864"/>
      <c r="AR40" s="864"/>
    </row>
    <row r="41" spans="1:44" s="858" customFormat="1" ht="17.25" customHeight="1">
      <c r="A41" s="857"/>
      <c r="B41" s="859"/>
      <c r="C41" s="864"/>
      <c r="D41" s="864" t="s">
        <v>776</v>
      </c>
      <c r="E41" s="864"/>
      <c r="F41" s="864"/>
      <c r="G41" s="864"/>
      <c r="H41" s="864"/>
      <c r="I41" s="864"/>
      <c r="J41" s="864"/>
      <c r="K41" s="864"/>
      <c r="L41" s="864"/>
      <c r="M41" s="864"/>
      <c r="N41" s="864"/>
      <c r="O41" s="864"/>
      <c r="P41" s="864"/>
      <c r="Q41" s="864"/>
      <c r="R41" s="864"/>
      <c r="S41" s="864"/>
      <c r="T41" s="864"/>
      <c r="U41" s="864"/>
      <c r="V41" s="864"/>
      <c r="W41" s="864"/>
      <c r="X41" s="864"/>
      <c r="Y41" s="864"/>
      <c r="Z41" s="864"/>
      <c r="AA41" s="864"/>
      <c r="AB41" s="864"/>
      <c r="AC41" s="864"/>
      <c r="AD41" s="864"/>
      <c r="AE41" s="864"/>
      <c r="AF41" s="864"/>
      <c r="AG41" s="864"/>
      <c r="AH41" s="864"/>
      <c r="AI41" s="864"/>
      <c r="AJ41" s="864"/>
      <c r="AK41" s="864"/>
      <c r="AL41" s="864"/>
      <c r="AM41" s="864"/>
      <c r="AN41" s="864"/>
      <c r="AO41" s="864"/>
      <c r="AP41" s="864"/>
      <c r="AQ41" s="864"/>
      <c r="AR41" s="864"/>
    </row>
    <row r="42" spans="1:44" s="858" customFormat="1" ht="7.5" customHeight="1">
      <c r="A42" s="857"/>
      <c r="B42" s="859"/>
      <c r="C42" s="864"/>
      <c r="D42" s="864"/>
      <c r="E42" s="864"/>
      <c r="F42" s="864"/>
      <c r="G42" s="864"/>
      <c r="H42" s="864"/>
      <c r="I42" s="864"/>
      <c r="J42" s="864"/>
      <c r="K42" s="864"/>
      <c r="L42" s="864"/>
      <c r="M42" s="864"/>
      <c r="N42" s="864"/>
      <c r="O42" s="864"/>
      <c r="P42" s="864"/>
      <c r="Q42" s="864"/>
      <c r="R42" s="864"/>
      <c r="S42" s="864"/>
      <c r="T42" s="864"/>
      <c r="U42" s="864"/>
      <c r="V42" s="864"/>
      <c r="W42" s="864"/>
      <c r="X42" s="864"/>
      <c r="Y42" s="864"/>
      <c r="Z42" s="864"/>
      <c r="AA42" s="864"/>
      <c r="AB42" s="864"/>
      <c r="AC42" s="864"/>
      <c r="AD42" s="864"/>
      <c r="AE42" s="864"/>
      <c r="AF42" s="864"/>
      <c r="AG42" s="864"/>
      <c r="AH42" s="864"/>
      <c r="AI42" s="864"/>
      <c r="AJ42" s="864"/>
      <c r="AK42" s="864"/>
      <c r="AL42" s="864"/>
      <c r="AM42" s="864"/>
      <c r="AN42" s="864"/>
      <c r="AO42" s="864"/>
      <c r="AP42" s="864"/>
      <c r="AQ42" s="864"/>
      <c r="AR42" s="864"/>
    </row>
    <row r="43" spans="1:44" s="858" customFormat="1" ht="17.25" customHeight="1">
      <c r="A43" s="857"/>
      <c r="B43" s="864" t="s">
        <v>805</v>
      </c>
      <c r="C43" s="864"/>
      <c r="D43" s="865" t="s">
        <v>777</v>
      </c>
      <c r="E43" s="864"/>
      <c r="F43" s="864"/>
      <c r="G43" s="864"/>
      <c r="H43" s="864"/>
      <c r="I43" s="864"/>
      <c r="J43" s="864"/>
      <c r="K43" s="864"/>
      <c r="L43" s="864"/>
      <c r="M43" s="864"/>
      <c r="N43" s="864"/>
      <c r="O43" s="864"/>
      <c r="P43" s="864"/>
      <c r="Q43" s="864"/>
      <c r="R43" s="864"/>
      <c r="S43" s="864"/>
      <c r="T43" s="864"/>
      <c r="U43" s="864"/>
      <c r="V43" s="864"/>
      <c r="W43" s="864"/>
      <c r="X43" s="864"/>
      <c r="Y43" s="864"/>
      <c r="Z43" s="864"/>
      <c r="AA43" s="864"/>
      <c r="AB43" s="864"/>
      <c r="AC43" s="864"/>
      <c r="AD43" s="864"/>
      <c r="AE43" s="864"/>
      <c r="AF43" s="864"/>
      <c r="AG43" s="864"/>
      <c r="AH43" s="864"/>
      <c r="AI43" s="864"/>
      <c r="AJ43" s="864"/>
      <c r="AK43" s="864"/>
      <c r="AL43" s="864"/>
      <c r="AM43" s="864"/>
      <c r="AN43" s="864"/>
      <c r="AO43" s="864"/>
      <c r="AP43" s="864"/>
      <c r="AQ43" s="864"/>
      <c r="AR43" s="864"/>
    </row>
    <row r="44" spans="1:44" s="858" customFormat="1" ht="17.25" customHeight="1">
      <c r="A44" s="857"/>
      <c r="B44" s="859"/>
      <c r="C44" s="864"/>
      <c r="D44" s="864" t="s">
        <v>778</v>
      </c>
      <c r="E44" s="864"/>
      <c r="F44" s="864"/>
      <c r="G44" s="864"/>
      <c r="H44" s="864"/>
      <c r="I44" s="864"/>
      <c r="J44" s="864"/>
      <c r="K44" s="864"/>
      <c r="L44" s="864"/>
      <c r="M44" s="864"/>
      <c r="N44" s="864"/>
      <c r="O44" s="864"/>
      <c r="P44" s="864"/>
      <c r="Q44" s="864"/>
      <c r="R44" s="864"/>
      <c r="S44" s="864"/>
      <c r="T44" s="864"/>
      <c r="U44" s="864"/>
      <c r="V44" s="864"/>
      <c r="W44" s="864"/>
      <c r="X44" s="864"/>
      <c r="Y44" s="864"/>
      <c r="Z44" s="864"/>
      <c r="AA44" s="864"/>
      <c r="AB44" s="864"/>
      <c r="AC44" s="864"/>
      <c r="AD44" s="864"/>
      <c r="AE44" s="864"/>
      <c r="AF44" s="864"/>
      <c r="AG44" s="864"/>
      <c r="AH44" s="864"/>
      <c r="AI44" s="864"/>
      <c r="AJ44" s="864"/>
      <c r="AK44" s="864"/>
      <c r="AL44" s="864"/>
      <c r="AM44" s="864"/>
      <c r="AN44" s="864"/>
      <c r="AO44" s="864"/>
      <c r="AP44" s="864"/>
      <c r="AQ44" s="864"/>
      <c r="AR44" s="864"/>
    </row>
    <row r="45" spans="1:44" s="858" customFormat="1" ht="17.25" customHeight="1">
      <c r="A45" s="857"/>
      <c r="B45" s="859"/>
      <c r="C45" s="864"/>
      <c r="D45" s="864" t="s">
        <v>850</v>
      </c>
      <c r="E45" s="864"/>
      <c r="F45" s="864"/>
      <c r="G45" s="864"/>
      <c r="H45" s="864"/>
      <c r="I45" s="864"/>
      <c r="J45" s="864"/>
      <c r="K45" s="864"/>
      <c r="L45" s="864"/>
      <c r="M45" s="864"/>
      <c r="N45" s="864"/>
      <c r="O45" s="864"/>
      <c r="P45" s="864"/>
      <c r="Q45" s="864"/>
      <c r="R45" s="864"/>
      <c r="S45" s="864"/>
      <c r="T45" s="864"/>
      <c r="U45" s="864"/>
      <c r="V45" s="864"/>
      <c r="W45" s="864"/>
      <c r="X45" s="864"/>
      <c r="Y45" s="864"/>
      <c r="Z45" s="864"/>
      <c r="AA45" s="864"/>
      <c r="AB45" s="864"/>
      <c r="AC45" s="864"/>
      <c r="AD45" s="864"/>
      <c r="AE45" s="864"/>
      <c r="AF45" s="864"/>
      <c r="AG45" s="864"/>
      <c r="AH45" s="864"/>
      <c r="AI45" s="864"/>
      <c r="AJ45" s="864"/>
      <c r="AK45" s="864"/>
      <c r="AL45" s="864"/>
      <c r="AM45" s="864"/>
      <c r="AN45" s="864"/>
      <c r="AO45" s="864"/>
      <c r="AP45" s="864"/>
      <c r="AQ45" s="864"/>
      <c r="AR45" s="864"/>
    </row>
    <row r="46" spans="1:44" s="858" customFormat="1" ht="17.25" customHeight="1">
      <c r="A46" s="857"/>
      <c r="B46" s="859"/>
      <c r="C46" s="864"/>
      <c r="D46" s="864" t="s">
        <v>779</v>
      </c>
      <c r="E46" s="864"/>
      <c r="F46" s="864"/>
      <c r="G46" s="864"/>
      <c r="H46" s="864"/>
      <c r="I46" s="864"/>
      <c r="J46" s="864"/>
      <c r="K46" s="864"/>
      <c r="L46" s="864"/>
      <c r="M46" s="864"/>
      <c r="N46" s="864"/>
      <c r="O46" s="864"/>
      <c r="P46" s="864"/>
      <c r="Q46" s="864"/>
      <c r="R46" s="864"/>
      <c r="S46" s="864"/>
      <c r="T46" s="864"/>
      <c r="U46" s="864"/>
      <c r="V46" s="864"/>
      <c r="W46" s="864"/>
      <c r="X46" s="864"/>
      <c r="Y46" s="864"/>
      <c r="Z46" s="864"/>
      <c r="AA46" s="864"/>
      <c r="AB46" s="864"/>
      <c r="AC46" s="864"/>
      <c r="AD46" s="864"/>
      <c r="AE46" s="864"/>
      <c r="AF46" s="864"/>
      <c r="AG46" s="864"/>
      <c r="AH46" s="864"/>
      <c r="AI46" s="864"/>
      <c r="AJ46" s="864"/>
      <c r="AK46" s="864"/>
      <c r="AL46" s="864"/>
      <c r="AM46" s="864"/>
      <c r="AN46" s="864"/>
      <c r="AO46" s="864"/>
      <c r="AP46" s="864"/>
      <c r="AQ46" s="864"/>
      <c r="AR46" s="864"/>
    </row>
    <row r="47" spans="1:44" s="858" customFormat="1" ht="17.25" customHeight="1">
      <c r="A47" s="857"/>
      <c r="B47" s="859"/>
      <c r="C47" s="864"/>
      <c r="D47" s="864" t="s">
        <v>851</v>
      </c>
      <c r="E47" s="864"/>
      <c r="F47" s="864"/>
      <c r="G47" s="864"/>
      <c r="H47" s="864"/>
      <c r="I47" s="864"/>
      <c r="J47" s="864"/>
      <c r="K47" s="864"/>
      <c r="L47" s="864"/>
      <c r="M47" s="864"/>
      <c r="N47" s="864"/>
      <c r="O47" s="864"/>
      <c r="P47" s="864"/>
      <c r="Q47" s="864"/>
      <c r="R47" s="864"/>
      <c r="S47" s="864"/>
      <c r="T47" s="864"/>
      <c r="U47" s="864"/>
      <c r="V47" s="864"/>
      <c r="W47" s="864"/>
      <c r="X47" s="864"/>
      <c r="Y47" s="864"/>
      <c r="Z47" s="864"/>
      <c r="AA47" s="864"/>
      <c r="AB47" s="864"/>
      <c r="AC47" s="864"/>
      <c r="AD47" s="864"/>
      <c r="AE47" s="864"/>
      <c r="AF47" s="864"/>
      <c r="AG47" s="864"/>
      <c r="AH47" s="864"/>
      <c r="AI47" s="864"/>
      <c r="AJ47" s="864"/>
      <c r="AK47" s="864"/>
      <c r="AL47" s="864"/>
      <c r="AM47" s="864"/>
      <c r="AN47" s="864"/>
      <c r="AO47" s="864"/>
      <c r="AP47" s="864"/>
      <c r="AQ47" s="864"/>
      <c r="AR47" s="864"/>
    </row>
    <row r="48" spans="1:44" s="858" customFormat="1" ht="17.25" customHeight="1">
      <c r="A48" s="857"/>
      <c r="B48" s="859"/>
      <c r="C48" s="864"/>
      <c r="D48" s="864" t="s">
        <v>780</v>
      </c>
      <c r="E48" s="864"/>
      <c r="F48" s="864"/>
      <c r="G48" s="864"/>
      <c r="H48" s="864"/>
      <c r="I48" s="864"/>
      <c r="J48" s="864"/>
      <c r="K48" s="864"/>
      <c r="L48" s="864"/>
      <c r="M48" s="864"/>
      <c r="N48" s="864"/>
      <c r="O48" s="864"/>
      <c r="P48" s="864"/>
      <c r="Q48" s="864"/>
      <c r="R48" s="864"/>
      <c r="S48" s="864"/>
      <c r="T48" s="864"/>
      <c r="U48" s="864"/>
      <c r="V48" s="864"/>
      <c r="W48" s="864"/>
      <c r="X48" s="864"/>
      <c r="Y48" s="864"/>
      <c r="Z48" s="864"/>
      <c r="AA48" s="864"/>
      <c r="AB48" s="864"/>
      <c r="AC48" s="864"/>
      <c r="AD48" s="864"/>
      <c r="AE48" s="864"/>
      <c r="AF48" s="864"/>
      <c r="AG48" s="864"/>
      <c r="AH48" s="864"/>
      <c r="AI48" s="864"/>
      <c r="AJ48" s="864"/>
      <c r="AK48" s="864"/>
      <c r="AL48" s="864"/>
      <c r="AM48" s="864"/>
      <c r="AN48" s="864"/>
      <c r="AO48" s="864"/>
      <c r="AP48" s="864"/>
      <c r="AQ48" s="864"/>
      <c r="AR48" s="864"/>
    </row>
    <row r="49" spans="1:44" s="858" customFormat="1" ht="17.25" customHeight="1">
      <c r="A49" s="857"/>
      <c r="B49" s="859"/>
      <c r="C49" s="864"/>
      <c r="D49" s="864" t="s">
        <v>781</v>
      </c>
      <c r="E49" s="864"/>
      <c r="F49" s="864"/>
      <c r="G49" s="864"/>
      <c r="H49" s="864"/>
      <c r="I49" s="864"/>
      <c r="J49" s="864"/>
      <c r="K49" s="864"/>
      <c r="L49" s="864"/>
      <c r="M49" s="864"/>
      <c r="N49" s="864"/>
      <c r="O49" s="864"/>
      <c r="P49" s="864"/>
      <c r="Q49" s="864"/>
      <c r="R49" s="864"/>
      <c r="S49" s="864"/>
      <c r="T49" s="864"/>
      <c r="U49" s="864"/>
      <c r="V49" s="864"/>
      <c r="W49" s="864"/>
      <c r="X49" s="864"/>
      <c r="Y49" s="864"/>
      <c r="Z49" s="864"/>
      <c r="AA49" s="864"/>
      <c r="AB49" s="864"/>
      <c r="AC49" s="864"/>
      <c r="AD49" s="864"/>
      <c r="AE49" s="864"/>
      <c r="AF49" s="864"/>
      <c r="AG49" s="864"/>
      <c r="AH49" s="864"/>
      <c r="AI49" s="864"/>
      <c r="AJ49" s="864"/>
      <c r="AK49" s="864"/>
      <c r="AL49" s="864"/>
      <c r="AM49" s="864"/>
      <c r="AN49" s="864"/>
      <c r="AO49" s="864"/>
      <c r="AP49" s="864"/>
      <c r="AQ49" s="864"/>
      <c r="AR49" s="864"/>
    </row>
    <row r="50" spans="1:44" s="858" customFormat="1" ht="17.25" customHeight="1">
      <c r="A50" s="857"/>
      <c r="B50" s="859"/>
      <c r="C50" s="864"/>
      <c r="D50" s="2086" t="s">
        <v>782</v>
      </c>
      <c r="E50" s="2087"/>
      <c r="F50" s="2087"/>
      <c r="G50" s="2087"/>
      <c r="H50" s="2087"/>
      <c r="I50" s="2087"/>
      <c r="J50" s="2087"/>
      <c r="K50" s="2087"/>
      <c r="L50" s="2087"/>
      <c r="M50" s="2087"/>
      <c r="N50" s="2087"/>
      <c r="O50" s="2087"/>
      <c r="P50" s="2087"/>
      <c r="Q50" s="2087"/>
      <c r="R50" s="2087"/>
      <c r="S50" s="866"/>
      <c r="T50" s="866"/>
      <c r="U50" s="866"/>
      <c r="V50" s="866"/>
      <c r="W50" s="866"/>
      <c r="X50" s="866"/>
      <c r="Y50" s="866"/>
      <c r="Z50" s="866"/>
      <c r="AA50" s="866"/>
      <c r="AB50" s="866"/>
      <c r="AC50" s="866"/>
      <c r="AD50" s="866"/>
      <c r="AE50" s="866"/>
      <c r="AF50" s="866"/>
      <c r="AG50" s="866"/>
      <c r="AH50" s="866"/>
      <c r="AI50" s="866"/>
      <c r="AJ50" s="866"/>
      <c r="AK50" s="866"/>
      <c r="AL50" s="866"/>
      <c r="AM50" s="866"/>
      <c r="AN50" s="866"/>
      <c r="AO50" s="866"/>
      <c r="AP50" s="866"/>
      <c r="AQ50" s="866"/>
      <c r="AR50" s="866"/>
    </row>
    <row r="51" spans="1:44" s="858" customFormat="1" ht="7.5" customHeight="1">
      <c r="A51" s="857"/>
      <c r="B51" s="859"/>
      <c r="C51" s="864"/>
      <c r="D51" s="864"/>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c r="AD51" s="864"/>
      <c r="AE51" s="864"/>
      <c r="AF51" s="864"/>
      <c r="AG51" s="864"/>
      <c r="AH51" s="864"/>
      <c r="AI51" s="864"/>
      <c r="AJ51" s="864"/>
      <c r="AK51" s="864"/>
      <c r="AL51" s="864"/>
      <c r="AM51" s="864"/>
      <c r="AN51" s="864"/>
      <c r="AO51" s="864"/>
      <c r="AP51" s="864"/>
      <c r="AQ51" s="864"/>
      <c r="AR51" s="864"/>
    </row>
    <row r="52" spans="1:44" s="858" customFormat="1" ht="17.25" customHeight="1">
      <c r="A52" s="857"/>
      <c r="B52" s="864" t="s">
        <v>806</v>
      </c>
      <c r="C52" s="864"/>
      <c r="D52" s="865" t="s">
        <v>783</v>
      </c>
      <c r="E52" s="864"/>
      <c r="F52" s="864"/>
      <c r="G52" s="864"/>
      <c r="H52" s="864"/>
      <c r="I52" s="864"/>
      <c r="J52" s="864"/>
      <c r="K52" s="864"/>
      <c r="L52" s="864"/>
      <c r="M52" s="864"/>
      <c r="N52" s="864"/>
      <c r="O52" s="864"/>
      <c r="P52" s="864"/>
      <c r="Q52" s="864"/>
      <c r="R52" s="864"/>
      <c r="S52" s="864"/>
      <c r="T52" s="864"/>
      <c r="U52" s="864"/>
      <c r="V52" s="864"/>
      <c r="W52" s="864"/>
      <c r="X52" s="864"/>
      <c r="Y52" s="864"/>
      <c r="Z52" s="864"/>
      <c r="AA52" s="864"/>
      <c r="AB52" s="864"/>
      <c r="AC52" s="864"/>
      <c r="AD52" s="864"/>
      <c r="AE52" s="864"/>
      <c r="AF52" s="864"/>
      <c r="AG52" s="864"/>
      <c r="AH52" s="864"/>
      <c r="AI52" s="864"/>
      <c r="AJ52" s="864"/>
      <c r="AK52" s="864"/>
      <c r="AL52" s="864"/>
      <c r="AM52" s="864"/>
      <c r="AN52" s="864"/>
      <c r="AO52" s="864"/>
      <c r="AP52" s="864"/>
      <c r="AQ52" s="864"/>
      <c r="AR52" s="864"/>
    </row>
    <row r="53" spans="1:44" s="858" customFormat="1" ht="17.25" customHeight="1">
      <c r="A53" s="857"/>
      <c r="B53" s="859"/>
      <c r="C53" s="864"/>
      <c r="D53" s="864" t="s">
        <v>784</v>
      </c>
      <c r="E53" s="864"/>
      <c r="F53" s="864"/>
      <c r="G53" s="864"/>
      <c r="H53" s="864"/>
      <c r="I53" s="864"/>
      <c r="J53" s="864"/>
      <c r="K53" s="864"/>
      <c r="L53" s="864"/>
      <c r="M53" s="864"/>
      <c r="N53" s="864"/>
      <c r="O53" s="864"/>
      <c r="P53" s="864"/>
      <c r="Q53" s="864"/>
      <c r="R53" s="864"/>
      <c r="S53" s="864"/>
      <c r="T53" s="864"/>
      <c r="U53" s="864"/>
      <c r="V53" s="864"/>
      <c r="W53" s="864"/>
      <c r="X53" s="864"/>
      <c r="Y53" s="864"/>
      <c r="Z53" s="864"/>
      <c r="AA53" s="864"/>
      <c r="AB53" s="864"/>
      <c r="AC53" s="864"/>
      <c r="AD53" s="864"/>
      <c r="AE53" s="864"/>
      <c r="AF53" s="864"/>
      <c r="AG53" s="864"/>
      <c r="AH53" s="864"/>
      <c r="AI53" s="864"/>
      <c r="AJ53" s="864"/>
      <c r="AK53" s="864"/>
      <c r="AL53" s="864"/>
      <c r="AM53" s="864"/>
      <c r="AN53" s="864"/>
      <c r="AO53" s="864"/>
      <c r="AP53" s="864"/>
      <c r="AQ53" s="864"/>
      <c r="AR53" s="864"/>
    </row>
    <row r="54" spans="1:44" s="858" customFormat="1" ht="7.5" customHeight="1">
      <c r="A54" s="857"/>
      <c r="B54" s="859"/>
      <c r="C54" s="864"/>
      <c r="D54" s="864"/>
      <c r="E54" s="864"/>
      <c r="F54" s="864"/>
      <c r="G54" s="864"/>
      <c r="H54" s="864"/>
      <c r="I54" s="864"/>
      <c r="J54" s="864"/>
      <c r="K54" s="864"/>
      <c r="L54" s="864"/>
      <c r="M54" s="864"/>
      <c r="N54" s="864"/>
      <c r="O54" s="864"/>
      <c r="P54" s="864"/>
      <c r="Q54" s="864"/>
      <c r="R54" s="864"/>
      <c r="S54" s="864"/>
      <c r="T54" s="864"/>
      <c r="U54" s="864"/>
      <c r="V54" s="864"/>
      <c r="W54" s="864"/>
      <c r="X54" s="864"/>
      <c r="Y54" s="864"/>
      <c r="Z54" s="864"/>
      <c r="AA54" s="864"/>
      <c r="AB54" s="864"/>
      <c r="AC54" s="864"/>
      <c r="AD54" s="864"/>
      <c r="AE54" s="864"/>
      <c r="AF54" s="864"/>
      <c r="AG54" s="864"/>
      <c r="AH54" s="864"/>
      <c r="AI54" s="864"/>
      <c r="AJ54" s="864"/>
      <c r="AK54" s="864"/>
      <c r="AL54" s="864"/>
      <c r="AM54" s="864"/>
      <c r="AN54" s="864"/>
      <c r="AO54" s="864"/>
      <c r="AP54" s="864"/>
      <c r="AQ54" s="864"/>
      <c r="AR54" s="864"/>
    </row>
    <row r="55" spans="1:44" s="858" customFormat="1" ht="17.25" customHeight="1">
      <c r="A55" s="857"/>
      <c r="B55" s="864" t="s">
        <v>807</v>
      </c>
      <c r="C55" s="864"/>
      <c r="D55" s="865" t="s">
        <v>785</v>
      </c>
      <c r="E55" s="864"/>
      <c r="F55" s="864"/>
      <c r="G55" s="864"/>
      <c r="H55" s="864"/>
      <c r="I55" s="864"/>
      <c r="J55" s="864"/>
      <c r="K55" s="864"/>
      <c r="L55" s="864"/>
      <c r="M55" s="864"/>
      <c r="N55" s="864"/>
      <c r="O55" s="864"/>
      <c r="P55" s="864"/>
      <c r="Q55" s="864"/>
      <c r="R55" s="864"/>
      <c r="S55" s="864"/>
      <c r="T55" s="864"/>
      <c r="U55" s="864"/>
      <c r="V55" s="864"/>
      <c r="W55" s="864"/>
      <c r="X55" s="864"/>
      <c r="Y55" s="864"/>
      <c r="Z55" s="864"/>
      <c r="AA55" s="864"/>
      <c r="AB55" s="864"/>
      <c r="AC55" s="864"/>
      <c r="AD55" s="864"/>
      <c r="AE55" s="864"/>
      <c r="AF55" s="864"/>
      <c r="AG55" s="864"/>
      <c r="AH55" s="864"/>
      <c r="AI55" s="864"/>
      <c r="AJ55" s="864"/>
      <c r="AK55" s="864"/>
      <c r="AL55" s="864"/>
      <c r="AM55" s="864"/>
      <c r="AN55" s="864"/>
      <c r="AO55" s="864"/>
      <c r="AP55" s="864"/>
      <c r="AQ55" s="864"/>
      <c r="AR55" s="864"/>
    </row>
    <row r="56" spans="1:44" s="858" customFormat="1" ht="17.25" customHeight="1">
      <c r="A56" s="857"/>
      <c r="B56" s="859"/>
      <c r="C56" s="864"/>
      <c r="D56" s="864" t="s">
        <v>852</v>
      </c>
      <c r="E56" s="864"/>
      <c r="F56" s="864"/>
      <c r="G56" s="864"/>
      <c r="H56" s="864"/>
      <c r="I56" s="864"/>
      <c r="J56" s="864"/>
      <c r="K56" s="864"/>
      <c r="L56" s="864"/>
      <c r="M56" s="864"/>
      <c r="N56" s="864"/>
      <c r="O56" s="864"/>
      <c r="P56" s="864"/>
      <c r="Q56" s="864"/>
      <c r="R56" s="864"/>
      <c r="S56" s="864"/>
      <c r="T56" s="864"/>
      <c r="U56" s="864"/>
      <c r="V56" s="864"/>
      <c r="W56" s="864"/>
      <c r="X56" s="864"/>
      <c r="Y56" s="864"/>
      <c r="Z56" s="864"/>
      <c r="AA56" s="864"/>
      <c r="AB56" s="864"/>
      <c r="AC56" s="864"/>
      <c r="AD56" s="864"/>
      <c r="AE56" s="864"/>
      <c r="AF56" s="864"/>
      <c r="AG56" s="864"/>
      <c r="AH56" s="864"/>
      <c r="AI56" s="864"/>
      <c r="AJ56" s="864"/>
      <c r="AK56" s="864"/>
      <c r="AL56" s="864"/>
      <c r="AM56" s="864"/>
      <c r="AN56" s="864"/>
      <c r="AO56" s="864"/>
      <c r="AP56" s="864"/>
      <c r="AQ56" s="864"/>
      <c r="AR56" s="864"/>
    </row>
    <row r="57" spans="1:44" s="858" customFormat="1" ht="17.25" customHeight="1">
      <c r="A57" s="857"/>
      <c r="B57" s="859"/>
      <c r="C57" s="864"/>
      <c r="D57" s="864" t="s">
        <v>786</v>
      </c>
      <c r="E57" s="864"/>
      <c r="F57" s="864"/>
      <c r="G57" s="864"/>
      <c r="H57" s="864"/>
      <c r="I57" s="864"/>
      <c r="J57" s="864"/>
      <c r="K57" s="864"/>
      <c r="L57" s="864"/>
      <c r="M57" s="864"/>
      <c r="N57" s="864"/>
      <c r="O57" s="864"/>
      <c r="P57" s="864"/>
      <c r="Q57" s="864"/>
      <c r="R57" s="864"/>
      <c r="S57" s="864"/>
      <c r="T57" s="864"/>
      <c r="U57" s="864"/>
      <c r="V57" s="864"/>
      <c r="W57" s="864"/>
      <c r="X57" s="864"/>
      <c r="Y57" s="864"/>
      <c r="Z57" s="864"/>
      <c r="AA57" s="864"/>
      <c r="AB57" s="864"/>
      <c r="AC57" s="864"/>
      <c r="AD57" s="864"/>
      <c r="AE57" s="864"/>
      <c r="AF57" s="864"/>
      <c r="AG57" s="864"/>
      <c r="AH57" s="864"/>
      <c r="AI57" s="864"/>
      <c r="AJ57" s="864"/>
      <c r="AK57" s="864"/>
      <c r="AL57" s="864"/>
      <c r="AM57" s="864"/>
      <c r="AN57" s="864"/>
      <c r="AO57" s="864"/>
      <c r="AP57" s="864"/>
      <c r="AQ57" s="864"/>
      <c r="AR57" s="864"/>
    </row>
    <row r="58" spans="1:44" s="858" customFormat="1" ht="7.5" customHeight="1">
      <c r="A58" s="857"/>
      <c r="B58" s="859"/>
      <c r="C58" s="864"/>
      <c r="D58" s="864"/>
      <c r="E58" s="864"/>
      <c r="F58" s="864"/>
      <c r="G58" s="864"/>
      <c r="H58" s="864"/>
      <c r="I58" s="864"/>
      <c r="J58" s="864"/>
      <c r="K58" s="864"/>
      <c r="L58" s="864"/>
      <c r="M58" s="864"/>
      <c r="N58" s="864"/>
      <c r="O58" s="864"/>
      <c r="P58" s="864"/>
      <c r="Q58" s="864"/>
      <c r="R58" s="864"/>
      <c r="S58" s="864"/>
      <c r="T58" s="864"/>
      <c r="U58" s="864"/>
      <c r="V58" s="864"/>
      <c r="W58" s="864"/>
      <c r="X58" s="864"/>
      <c r="Y58" s="864"/>
      <c r="Z58" s="864"/>
      <c r="AA58" s="864"/>
      <c r="AB58" s="864"/>
      <c r="AC58" s="864"/>
      <c r="AD58" s="864"/>
      <c r="AE58" s="864"/>
      <c r="AF58" s="864"/>
      <c r="AG58" s="864"/>
      <c r="AH58" s="864"/>
      <c r="AI58" s="864"/>
      <c r="AJ58" s="864"/>
      <c r="AK58" s="864"/>
      <c r="AL58" s="864"/>
      <c r="AM58" s="864"/>
      <c r="AN58" s="864"/>
      <c r="AO58" s="864"/>
      <c r="AP58" s="864"/>
      <c r="AQ58" s="864"/>
      <c r="AR58" s="864"/>
    </row>
    <row r="59" spans="1:44" s="858" customFormat="1" ht="17.25" customHeight="1">
      <c r="A59" s="857"/>
      <c r="B59" s="864" t="s">
        <v>808</v>
      </c>
      <c r="C59" s="864"/>
      <c r="D59" s="865" t="s">
        <v>787</v>
      </c>
      <c r="E59" s="864"/>
      <c r="F59" s="864"/>
      <c r="G59" s="864"/>
      <c r="H59" s="864"/>
      <c r="I59" s="864"/>
      <c r="J59" s="864"/>
      <c r="K59" s="864"/>
      <c r="L59" s="864"/>
      <c r="M59" s="864"/>
      <c r="N59" s="864"/>
      <c r="O59" s="864"/>
      <c r="P59" s="864"/>
      <c r="Q59" s="864"/>
      <c r="R59" s="864"/>
      <c r="S59" s="864"/>
      <c r="T59" s="864"/>
      <c r="U59" s="864"/>
      <c r="V59" s="864"/>
      <c r="W59" s="864"/>
      <c r="X59" s="864"/>
      <c r="Y59" s="864"/>
      <c r="Z59" s="864"/>
      <c r="AA59" s="864"/>
      <c r="AB59" s="864"/>
      <c r="AC59" s="864"/>
      <c r="AD59" s="864"/>
      <c r="AE59" s="864"/>
      <c r="AF59" s="864"/>
      <c r="AG59" s="864"/>
      <c r="AH59" s="864"/>
      <c r="AI59" s="864"/>
      <c r="AJ59" s="864"/>
      <c r="AK59" s="864"/>
      <c r="AL59" s="864"/>
      <c r="AM59" s="864"/>
      <c r="AN59" s="864"/>
      <c r="AO59" s="864"/>
      <c r="AP59" s="864"/>
      <c r="AQ59" s="864"/>
      <c r="AR59" s="864"/>
    </row>
    <row r="60" spans="1:44" s="858" customFormat="1" ht="17.25" customHeight="1">
      <c r="A60" s="857"/>
      <c r="B60" s="859"/>
      <c r="C60" s="864"/>
      <c r="D60" s="864" t="s">
        <v>853</v>
      </c>
      <c r="E60" s="864"/>
      <c r="F60" s="864"/>
      <c r="G60" s="864"/>
      <c r="H60" s="864"/>
      <c r="I60" s="864"/>
      <c r="J60" s="864"/>
      <c r="K60" s="864"/>
      <c r="L60" s="864"/>
      <c r="M60" s="864"/>
      <c r="N60" s="864"/>
      <c r="O60" s="864"/>
      <c r="P60" s="864"/>
      <c r="Q60" s="864"/>
      <c r="R60" s="864"/>
      <c r="S60" s="864"/>
      <c r="T60" s="864"/>
      <c r="U60" s="864"/>
      <c r="V60" s="864"/>
      <c r="W60" s="864"/>
      <c r="X60" s="864"/>
      <c r="Y60" s="864"/>
      <c r="Z60" s="864"/>
      <c r="AA60" s="864"/>
      <c r="AB60" s="864"/>
      <c r="AC60" s="864"/>
      <c r="AD60" s="864"/>
      <c r="AE60" s="864"/>
      <c r="AF60" s="864"/>
      <c r="AG60" s="864"/>
      <c r="AH60" s="864"/>
      <c r="AI60" s="864"/>
      <c r="AJ60" s="864"/>
      <c r="AK60" s="864"/>
      <c r="AL60" s="864"/>
      <c r="AM60" s="864"/>
      <c r="AN60" s="864"/>
      <c r="AO60" s="864"/>
      <c r="AP60" s="864"/>
      <c r="AQ60" s="864"/>
      <c r="AR60" s="864"/>
    </row>
    <row r="61" spans="1:44" s="858" customFormat="1" ht="17.25" customHeight="1">
      <c r="A61" s="857"/>
      <c r="B61" s="859"/>
      <c r="C61" s="864"/>
      <c r="D61" s="864" t="s">
        <v>854</v>
      </c>
      <c r="E61" s="864"/>
      <c r="F61" s="864"/>
      <c r="G61" s="864"/>
      <c r="H61" s="864"/>
      <c r="I61" s="864"/>
      <c r="J61" s="864"/>
      <c r="K61" s="864"/>
      <c r="L61" s="864"/>
      <c r="M61" s="864"/>
      <c r="N61" s="864"/>
      <c r="O61" s="864"/>
      <c r="P61" s="864"/>
      <c r="Q61" s="864"/>
      <c r="R61" s="864"/>
      <c r="S61" s="864"/>
      <c r="T61" s="864"/>
      <c r="U61" s="864"/>
      <c r="V61" s="864"/>
      <c r="W61" s="864"/>
      <c r="X61" s="864"/>
      <c r="Y61" s="864"/>
      <c r="Z61" s="864"/>
      <c r="AA61" s="864"/>
      <c r="AB61" s="864"/>
      <c r="AC61" s="864"/>
      <c r="AD61" s="864"/>
      <c r="AE61" s="864"/>
      <c r="AF61" s="864"/>
      <c r="AG61" s="864"/>
      <c r="AH61" s="864"/>
      <c r="AI61" s="864"/>
      <c r="AJ61" s="864"/>
      <c r="AK61" s="864"/>
      <c r="AL61" s="864"/>
      <c r="AM61" s="864"/>
      <c r="AN61" s="864"/>
      <c r="AO61" s="864"/>
      <c r="AP61" s="864"/>
      <c r="AQ61" s="864"/>
      <c r="AR61" s="864"/>
    </row>
    <row r="62" spans="1:44" s="858" customFormat="1" ht="17.25" customHeight="1">
      <c r="A62" s="857"/>
      <c r="B62" s="859"/>
      <c r="C62" s="864"/>
      <c r="D62" s="864" t="s">
        <v>788</v>
      </c>
      <c r="E62" s="864"/>
      <c r="F62" s="864"/>
      <c r="G62" s="864"/>
      <c r="H62" s="864"/>
      <c r="I62" s="864"/>
      <c r="J62" s="864"/>
      <c r="K62" s="864"/>
      <c r="L62" s="864"/>
      <c r="M62" s="864"/>
      <c r="N62" s="864"/>
      <c r="O62" s="864"/>
      <c r="P62" s="864"/>
      <c r="Q62" s="864"/>
      <c r="R62" s="864"/>
      <c r="S62" s="864"/>
      <c r="T62" s="864"/>
      <c r="U62" s="864"/>
      <c r="V62" s="864"/>
      <c r="W62" s="864"/>
      <c r="X62" s="864"/>
      <c r="Y62" s="864"/>
      <c r="Z62" s="864"/>
      <c r="AA62" s="864"/>
      <c r="AB62" s="864"/>
      <c r="AC62" s="864"/>
      <c r="AD62" s="864"/>
      <c r="AE62" s="864"/>
      <c r="AF62" s="864"/>
      <c r="AG62" s="864"/>
      <c r="AH62" s="864"/>
      <c r="AI62" s="864"/>
      <c r="AJ62" s="864"/>
      <c r="AK62" s="864"/>
      <c r="AL62" s="864"/>
      <c r="AM62" s="864"/>
      <c r="AN62" s="864"/>
      <c r="AO62" s="864"/>
      <c r="AP62" s="864"/>
      <c r="AQ62" s="864"/>
      <c r="AR62" s="864"/>
    </row>
    <row r="63" spans="1:44" s="858" customFormat="1" ht="17.25" customHeight="1">
      <c r="A63" s="857"/>
      <c r="B63" s="859"/>
      <c r="C63" s="864"/>
      <c r="D63" s="864" t="s">
        <v>789</v>
      </c>
      <c r="E63" s="864"/>
      <c r="F63" s="864"/>
      <c r="G63" s="864"/>
      <c r="H63" s="864"/>
      <c r="I63" s="864"/>
      <c r="J63" s="864"/>
      <c r="K63" s="864"/>
      <c r="L63" s="864"/>
      <c r="M63" s="864"/>
      <c r="N63" s="864"/>
      <c r="O63" s="864"/>
      <c r="P63" s="864"/>
      <c r="Q63" s="864"/>
      <c r="R63" s="864"/>
      <c r="S63" s="864"/>
      <c r="T63" s="864"/>
      <c r="U63" s="864"/>
      <c r="V63" s="864"/>
      <c r="W63" s="864"/>
      <c r="X63" s="864"/>
      <c r="Y63" s="864"/>
      <c r="Z63" s="864"/>
      <c r="AA63" s="864"/>
      <c r="AB63" s="864"/>
      <c r="AC63" s="864"/>
      <c r="AD63" s="864"/>
      <c r="AE63" s="864"/>
      <c r="AF63" s="864"/>
      <c r="AG63" s="864"/>
      <c r="AH63" s="864"/>
      <c r="AI63" s="864"/>
      <c r="AJ63" s="864"/>
      <c r="AK63" s="864"/>
      <c r="AL63" s="864"/>
      <c r="AM63" s="864"/>
      <c r="AN63" s="864"/>
      <c r="AO63" s="864"/>
      <c r="AP63" s="864"/>
      <c r="AQ63" s="864"/>
      <c r="AR63" s="864"/>
    </row>
    <row r="64" spans="1:44" s="858" customFormat="1" ht="17.25" customHeight="1">
      <c r="A64" s="857"/>
      <c r="B64" s="859"/>
      <c r="C64" s="864"/>
      <c r="D64" s="864" t="s">
        <v>790</v>
      </c>
      <c r="E64" s="864"/>
      <c r="F64" s="864"/>
      <c r="G64" s="864"/>
      <c r="H64" s="864"/>
      <c r="I64" s="864"/>
      <c r="J64" s="864"/>
      <c r="K64" s="864"/>
      <c r="L64" s="864"/>
      <c r="M64" s="864"/>
      <c r="N64" s="864"/>
      <c r="O64" s="864"/>
      <c r="P64" s="864"/>
      <c r="Q64" s="864"/>
      <c r="R64" s="864"/>
      <c r="S64" s="864"/>
      <c r="T64" s="864"/>
      <c r="U64" s="864"/>
      <c r="V64" s="864"/>
      <c r="W64" s="864"/>
      <c r="X64" s="864"/>
      <c r="Y64" s="864"/>
      <c r="Z64" s="864"/>
      <c r="AA64" s="864"/>
      <c r="AB64" s="864"/>
      <c r="AC64" s="864"/>
      <c r="AD64" s="864"/>
      <c r="AE64" s="864"/>
      <c r="AF64" s="864"/>
      <c r="AG64" s="864"/>
      <c r="AH64" s="864"/>
      <c r="AI64" s="864"/>
      <c r="AJ64" s="864"/>
      <c r="AK64" s="864"/>
      <c r="AL64" s="864"/>
      <c r="AM64" s="864"/>
      <c r="AN64" s="864"/>
      <c r="AO64" s="864"/>
      <c r="AP64" s="864"/>
      <c r="AQ64" s="864"/>
      <c r="AR64" s="864"/>
    </row>
    <row r="65" spans="1:50" s="858" customFormat="1" ht="17.25" customHeight="1">
      <c r="A65" s="857"/>
      <c r="B65" s="859"/>
      <c r="C65" s="864"/>
      <c r="D65" s="864" t="s">
        <v>791</v>
      </c>
      <c r="E65" s="864"/>
      <c r="F65" s="864"/>
      <c r="G65" s="864"/>
      <c r="H65" s="864"/>
      <c r="I65" s="864"/>
      <c r="J65" s="864"/>
      <c r="K65" s="864"/>
      <c r="L65" s="864"/>
      <c r="M65" s="864"/>
      <c r="N65" s="864"/>
      <c r="O65" s="864"/>
      <c r="P65" s="864"/>
      <c r="Q65" s="864"/>
      <c r="R65" s="864"/>
      <c r="S65" s="864"/>
      <c r="T65" s="864"/>
      <c r="U65" s="864"/>
      <c r="V65" s="864"/>
      <c r="W65" s="864"/>
      <c r="X65" s="864"/>
      <c r="Y65" s="864"/>
      <c r="Z65" s="864"/>
      <c r="AA65" s="864"/>
      <c r="AB65" s="864"/>
      <c r="AC65" s="864"/>
      <c r="AD65" s="864"/>
      <c r="AE65" s="864"/>
      <c r="AF65" s="864"/>
      <c r="AG65" s="864"/>
      <c r="AH65" s="864"/>
      <c r="AI65" s="864"/>
      <c r="AJ65" s="864"/>
      <c r="AK65" s="864"/>
      <c r="AL65" s="864"/>
      <c r="AM65" s="864"/>
      <c r="AN65" s="864"/>
      <c r="AO65" s="864"/>
      <c r="AP65" s="864"/>
      <c r="AQ65" s="864"/>
      <c r="AR65" s="864"/>
    </row>
    <row r="66" spans="1:50" s="858" customFormat="1" ht="17.25" customHeight="1">
      <c r="A66" s="857"/>
      <c r="B66" s="859"/>
      <c r="C66" s="864"/>
      <c r="D66" s="2091" t="s">
        <v>792</v>
      </c>
      <c r="E66" s="2091"/>
      <c r="F66" s="2091"/>
      <c r="G66" s="2091"/>
      <c r="H66" s="2091"/>
      <c r="I66" s="2091"/>
      <c r="J66" s="869"/>
      <c r="K66" s="869"/>
      <c r="L66" s="869"/>
      <c r="M66" s="869"/>
      <c r="N66" s="869"/>
      <c r="O66" s="869"/>
      <c r="P66" s="869"/>
      <c r="Q66" s="869"/>
      <c r="R66" s="869"/>
      <c r="S66" s="869"/>
      <c r="T66" s="869"/>
      <c r="U66" s="869"/>
      <c r="V66" s="869"/>
      <c r="W66" s="869"/>
      <c r="X66" s="869"/>
      <c r="Y66" s="869"/>
      <c r="Z66" s="869"/>
      <c r="AA66" s="869"/>
      <c r="AB66" s="869"/>
      <c r="AC66" s="869"/>
      <c r="AD66" s="869"/>
      <c r="AE66" s="869"/>
      <c r="AF66" s="869"/>
      <c r="AG66" s="869"/>
      <c r="AH66" s="869"/>
      <c r="AI66" s="869"/>
      <c r="AJ66" s="869"/>
      <c r="AK66" s="869"/>
      <c r="AL66" s="869"/>
      <c r="AM66" s="869"/>
      <c r="AN66" s="869"/>
      <c r="AO66" s="869"/>
      <c r="AP66" s="869"/>
      <c r="AQ66" s="869"/>
      <c r="AR66" s="869"/>
    </row>
    <row r="67" spans="1:50" s="858" customFormat="1" ht="7.5" customHeight="1">
      <c r="A67" s="857"/>
      <c r="B67" s="859"/>
      <c r="C67" s="864"/>
      <c r="D67" s="864"/>
      <c r="E67" s="864"/>
      <c r="F67" s="864"/>
      <c r="G67" s="864"/>
      <c r="H67" s="864"/>
      <c r="I67" s="864"/>
      <c r="J67" s="864"/>
      <c r="K67" s="864"/>
      <c r="L67" s="864"/>
      <c r="M67" s="864"/>
      <c r="N67" s="864"/>
      <c r="O67" s="864"/>
      <c r="P67" s="864"/>
      <c r="Q67" s="864"/>
      <c r="R67" s="864"/>
      <c r="S67" s="864"/>
      <c r="T67" s="864"/>
      <c r="U67" s="864"/>
      <c r="V67" s="864"/>
      <c r="W67" s="864"/>
      <c r="X67" s="864"/>
      <c r="Y67" s="864"/>
      <c r="Z67" s="864"/>
      <c r="AA67" s="864"/>
      <c r="AB67" s="864"/>
      <c r="AC67" s="864"/>
      <c r="AD67" s="864"/>
      <c r="AE67" s="864"/>
      <c r="AF67" s="864"/>
      <c r="AG67" s="864"/>
      <c r="AH67" s="864"/>
      <c r="AI67" s="864"/>
      <c r="AJ67" s="864"/>
      <c r="AK67" s="864"/>
      <c r="AL67" s="864"/>
      <c r="AM67" s="864"/>
      <c r="AN67" s="864"/>
      <c r="AO67" s="864"/>
      <c r="AP67" s="864"/>
      <c r="AQ67" s="864"/>
      <c r="AR67" s="864"/>
    </row>
    <row r="68" spans="1:50" s="858" customFormat="1" ht="16.5" customHeight="1">
      <c r="A68" s="857"/>
      <c r="B68" s="864"/>
      <c r="C68" s="864"/>
      <c r="D68" s="864"/>
      <c r="E68" s="864"/>
      <c r="F68" s="864"/>
      <c r="G68" s="864"/>
      <c r="H68" s="864"/>
      <c r="I68" s="864"/>
      <c r="J68" s="864"/>
      <c r="K68" s="864"/>
      <c r="L68" s="864"/>
      <c r="M68" s="864"/>
      <c r="N68" s="864"/>
      <c r="O68" s="864"/>
      <c r="P68" s="864"/>
      <c r="Q68" s="864"/>
      <c r="R68" s="864"/>
      <c r="S68" s="864"/>
      <c r="T68" s="864"/>
      <c r="U68" s="864"/>
      <c r="V68" s="864"/>
      <c r="W68" s="864"/>
      <c r="X68" s="864"/>
      <c r="Y68" s="864"/>
      <c r="Z68" s="864"/>
      <c r="AA68" s="864"/>
      <c r="AB68" s="864"/>
      <c r="AC68" s="864"/>
      <c r="AD68" s="864"/>
      <c r="AE68" s="864"/>
      <c r="AF68" s="864"/>
      <c r="AG68" s="864"/>
      <c r="AH68" s="864"/>
      <c r="AI68" s="864"/>
      <c r="AJ68" s="864"/>
      <c r="AK68" s="864"/>
      <c r="AL68" s="864"/>
      <c r="AM68" s="864"/>
      <c r="AN68" s="864"/>
      <c r="AO68" s="864"/>
      <c r="AP68" s="864"/>
      <c r="AQ68" s="864"/>
      <c r="AR68" s="864"/>
    </row>
    <row r="69" spans="1:50" s="858" customFormat="1" ht="14">
      <c r="A69" s="857"/>
      <c r="B69" s="1256" t="s">
        <v>793</v>
      </c>
      <c r="C69" s="1256"/>
      <c r="D69" s="1256"/>
      <c r="E69" s="1256"/>
      <c r="F69" s="1256"/>
      <c r="G69" s="1256"/>
      <c r="H69" s="1256"/>
      <c r="I69" s="1256"/>
      <c r="J69" s="1256"/>
      <c r="K69" s="1256"/>
      <c r="L69" s="1256"/>
      <c r="M69" s="1256"/>
      <c r="N69" s="1256"/>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row>
    <row r="70" spans="1:50" s="858" customFormat="1" ht="9" customHeight="1">
      <c r="A70" s="857"/>
      <c r="B70" s="870"/>
      <c r="C70" s="870"/>
      <c r="D70" s="870"/>
      <c r="E70" s="870"/>
      <c r="F70" s="870"/>
      <c r="G70" s="870"/>
      <c r="H70" s="870"/>
      <c r="I70" s="870"/>
      <c r="J70" s="870"/>
      <c r="K70" s="870"/>
      <c r="L70" s="870"/>
      <c r="M70" s="870"/>
      <c r="N70" s="870"/>
      <c r="O70" s="870"/>
      <c r="P70" s="870"/>
      <c r="Q70" s="870"/>
      <c r="R70" s="870"/>
      <c r="S70" s="870"/>
      <c r="T70" s="870"/>
      <c r="U70" s="870"/>
      <c r="V70" s="870"/>
      <c r="W70" s="870"/>
      <c r="X70" s="870"/>
      <c r="Y70" s="870"/>
      <c r="Z70" s="870"/>
      <c r="AA70" s="870"/>
      <c r="AB70" s="870"/>
      <c r="AC70" s="870"/>
      <c r="AD70" s="870"/>
      <c r="AE70" s="870"/>
      <c r="AF70" s="870"/>
      <c r="AG70" s="870"/>
      <c r="AH70" s="870"/>
      <c r="AI70" s="870"/>
      <c r="AJ70" s="870"/>
      <c r="AK70" s="870"/>
      <c r="AL70" s="870"/>
      <c r="AM70" s="870"/>
      <c r="AN70" s="870"/>
      <c r="AO70" s="870"/>
      <c r="AP70" s="870"/>
      <c r="AQ70" s="870"/>
      <c r="AR70" s="870"/>
    </row>
    <row r="71" spans="1:50" s="858" customFormat="1" ht="9" customHeight="1">
      <c r="A71" s="857"/>
      <c r="B71" s="870"/>
      <c r="C71" s="870"/>
      <c r="D71" s="870"/>
      <c r="E71" s="870"/>
      <c r="F71" s="870"/>
      <c r="G71" s="870"/>
      <c r="H71" s="870"/>
      <c r="I71" s="870"/>
      <c r="J71" s="870"/>
      <c r="K71" s="870"/>
      <c r="L71" s="870"/>
      <c r="M71" s="870"/>
      <c r="N71" s="870"/>
      <c r="O71" s="870"/>
      <c r="P71" s="870"/>
      <c r="Q71" s="870"/>
      <c r="R71" s="870"/>
      <c r="S71" s="870"/>
      <c r="T71" s="870"/>
      <c r="U71" s="870"/>
      <c r="V71" s="870"/>
      <c r="W71" s="870"/>
      <c r="X71" s="870"/>
      <c r="Y71" s="870"/>
      <c r="Z71" s="870"/>
      <c r="AA71" s="870"/>
      <c r="AB71" s="870"/>
      <c r="AC71" s="870"/>
      <c r="AD71" s="870"/>
      <c r="AE71" s="870"/>
      <c r="AF71" s="870"/>
      <c r="AG71" s="870"/>
      <c r="AH71" s="870"/>
      <c r="AI71" s="870"/>
      <c r="AJ71" s="870"/>
      <c r="AK71" s="870"/>
      <c r="AL71" s="870"/>
      <c r="AM71" s="870"/>
      <c r="AN71" s="870"/>
      <c r="AO71" s="870"/>
      <c r="AP71" s="870"/>
      <c r="AQ71" s="870"/>
      <c r="AR71" s="870"/>
    </row>
    <row r="72" spans="1:50" s="858" customFormat="1" ht="30" customHeight="1">
      <c r="A72" s="857"/>
      <c r="B72" s="871"/>
      <c r="C72" s="863"/>
      <c r="D72" s="871"/>
      <c r="E72" s="871"/>
      <c r="F72" s="871"/>
      <c r="G72" s="871"/>
      <c r="H72" s="871"/>
      <c r="I72" s="871"/>
      <c r="J72" s="871"/>
      <c r="K72" s="871"/>
      <c r="L72" s="871"/>
      <c r="M72" s="871"/>
      <c r="N72" s="871"/>
      <c r="O72" s="871"/>
      <c r="P72" s="871"/>
      <c r="Q72" s="871"/>
      <c r="R72" s="871"/>
      <c r="S72" s="871"/>
      <c r="T72" s="871"/>
      <c r="U72" s="871"/>
      <c r="V72" s="871"/>
      <c r="W72" s="871"/>
      <c r="X72" s="871"/>
      <c r="Y72" s="871"/>
      <c r="Z72" s="871"/>
      <c r="AA72" s="871"/>
      <c r="AB72" s="871"/>
      <c r="AC72" s="859"/>
      <c r="AD72" s="872"/>
      <c r="AE72" s="859"/>
      <c r="AF72" s="884"/>
      <c r="AG72" s="2090" t="str">
        <f>IF(入力シート!F14="","",入力シート!F14)</f>
        <v/>
      </c>
      <c r="AH72" s="2090"/>
      <c r="AI72" s="2090"/>
      <c r="AJ72" s="2090"/>
      <c r="AK72" s="2090"/>
      <c r="AL72" s="2090"/>
      <c r="AM72" s="2090"/>
      <c r="AN72" s="2090"/>
      <c r="AO72" s="2090"/>
      <c r="AP72" s="859"/>
      <c r="AQ72" s="859"/>
      <c r="AR72" s="859"/>
      <c r="AS72" s="873"/>
      <c r="AT72" s="873"/>
    </row>
    <row r="73" spans="1:50" s="858" customFormat="1" ht="15" customHeight="1">
      <c r="A73" s="857"/>
      <c r="B73" s="871"/>
      <c r="C73" s="863"/>
      <c r="D73" s="871"/>
      <c r="E73" s="871"/>
      <c r="F73" s="871"/>
      <c r="G73" s="871"/>
      <c r="H73" s="871"/>
      <c r="I73" s="871"/>
      <c r="J73" s="871"/>
      <c r="K73" s="871"/>
      <c r="L73" s="871"/>
      <c r="M73" s="871"/>
      <c r="N73" s="871"/>
      <c r="O73" s="871"/>
      <c r="P73" s="871"/>
      <c r="Q73" s="871"/>
      <c r="R73" s="871"/>
      <c r="S73" s="871"/>
      <c r="T73" s="871"/>
      <c r="U73" s="871"/>
      <c r="V73" s="871"/>
      <c r="W73" s="871"/>
      <c r="X73" s="871"/>
      <c r="Y73" s="871"/>
      <c r="Z73" s="871"/>
      <c r="AA73" s="871"/>
      <c r="AB73" s="871"/>
      <c r="AC73" s="872"/>
      <c r="AD73" s="872"/>
      <c r="AE73" s="860"/>
      <c r="AF73" s="860"/>
      <c r="AG73" s="860"/>
      <c r="AH73" s="872"/>
      <c r="AI73" s="860"/>
      <c r="AJ73" s="860"/>
      <c r="AK73" s="860"/>
      <c r="AL73" s="872"/>
      <c r="AM73" s="860"/>
      <c r="AN73" s="860"/>
      <c r="AO73" s="860"/>
      <c r="AP73" s="872"/>
      <c r="AQ73" s="859"/>
      <c r="AR73" s="859"/>
    </row>
    <row r="74" spans="1:50" ht="30" customHeight="1">
      <c r="B74" s="874"/>
      <c r="C74" s="875"/>
      <c r="D74" s="875"/>
      <c r="E74" s="875"/>
      <c r="F74" s="876"/>
      <c r="G74" s="876"/>
      <c r="H74" s="876"/>
      <c r="I74" s="876"/>
      <c r="J74" s="5" t="s">
        <v>2</v>
      </c>
      <c r="K74" s="892"/>
      <c r="L74" s="892"/>
      <c r="M74" s="892"/>
      <c r="N74" s="892" t="s">
        <v>815</v>
      </c>
      <c r="O74" s="892"/>
      <c r="P74" s="892"/>
      <c r="Q74" s="893"/>
      <c r="R74" s="893"/>
      <c r="S74" s="2092" t="str">
        <f>様式第1_交付申請書!G11</f>
        <v/>
      </c>
      <c r="T74" s="2092"/>
      <c r="U74" s="2092"/>
      <c r="V74" s="2092"/>
      <c r="W74" s="2092"/>
      <c r="X74" s="2092"/>
      <c r="Y74" s="2092"/>
      <c r="Z74" s="2092"/>
      <c r="AA74" s="2092"/>
      <c r="AB74" s="2092"/>
      <c r="AC74" s="2092"/>
      <c r="AD74" s="2092"/>
      <c r="AE74" s="2092"/>
      <c r="AF74" s="2092"/>
      <c r="AG74" s="2092"/>
      <c r="AH74" s="2092"/>
      <c r="AI74" s="2092"/>
      <c r="AJ74" s="2092"/>
      <c r="AK74" s="2092"/>
      <c r="AL74" s="2092"/>
      <c r="AM74" s="2092"/>
      <c r="AN74" s="2092"/>
      <c r="AO74" s="2092"/>
      <c r="AP74" s="859"/>
      <c r="AQ74" s="859"/>
      <c r="AR74" s="859"/>
    </row>
    <row r="75" spans="1:50" ht="30" customHeight="1">
      <c r="B75" s="874"/>
      <c r="C75" s="875"/>
      <c r="D75" s="875"/>
      <c r="E75" s="875"/>
      <c r="F75" s="876"/>
      <c r="G75" s="876"/>
      <c r="H75" s="876"/>
      <c r="I75" s="876"/>
      <c r="J75" s="5"/>
      <c r="K75" s="877"/>
      <c r="L75" s="877"/>
      <c r="M75" s="877"/>
      <c r="N75" s="877" t="s">
        <v>816</v>
      </c>
      <c r="O75" s="877"/>
      <c r="P75" s="877"/>
      <c r="Q75" s="878"/>
      <c r="R75" s="878"/>
      <c r="S75" s="2085" t="s">
        <v>866</v>
      </c>
      <c r="T75" s="2085"/>
      <c r="U75" s="2082" t="str">
        <f>様式第1_交付申請書!G12</f>
        <v/>
      </c>
      <c r="V75" s="2083"/>
      <c r="W75" s="2083"/>
      <c r="X75" s="2083"/>
      <c r="Y75" s="2083"/>
      <c r="Z75" s="2083"/>
      <c r="AA75" s="2080" t="s">
        <v>867</v>
      </c>
      <c r="AB75" s="2081"/>
      <c r="AC75" s="2093" t="str">
        <f>様式第1_交付申請書!J12</f>
        <v/>
      </c>
      <c r="AD75" s="1253"/>
      <c r="AE75" s="1253"/>
      <c r="AF75" s="1253"/>
      <c r="AG75" s="1253"/>
      <c r="AH75" s="1253"/>
      <c r="AI75" s="1253"/>
      <c r="AJ75" s="1253"/>
      <c r="AK75" s="1253"/>
      <c r="AL75" s="1253"/>
      <c r="AM75" s="1253"/>
      <c r="AN75" s="1253"/>
      <c r="AO75" s="1253"/>
      <c r="AP75" s="859"/>
      <c r="AQ75" s="859"/>
      <c r="AR75" s="859"/>
      <c r="AT75" s="858"/>
    </row>
    <row r="76" spans="1:50" ht="14.25" customHeight="1">
      <c r="B76" s="874"/>
      <c r="C76" s="875"/>
      <c r="D76" s="875"/>
      <c r="E76" s="875"/>
      <c r="F76" s="876"/>
      <c r="G76" s="876"/>
      <c r="H76" s="876"/>
      <c r="I76" s="876"/>
      <c r="J76" s="5"/>
      <c r="K76" s="890"/>
      <c r="L76" s="890"/>
      <c r="M76" s="890"/>
      <c r="N76" s="890"/>
      <c r="O76" s="890"/>
      <c r="P76" s="890"/>
      <c r="Q76" s="878"/>
      <c r="R76" s="878"/>
      <c r="S76" s="894"/>
      <c r="T76" s="895"/>
      <c r="U76" s="896"/>
      <c r="V76" s="897"/>
      <c r="W76" s="897"/>
      <c r="X76" s="897"/>
      <c r="Y76" s="897"/>
      <c r="Z76" s="897"/>
      <c r="AA76" s="897"/>
      <c r="AB76" s="897"/>
      <c r="AC76" s="897"/>
      <c r="AD76" s="897"/>
      <c r="AE76" s="897"/>
      <c r="AF76" s="897"/>
      <c r="AG76" s="897"/>
      <c r="AH76" s="897"/>
      <c r="AI76" s="897"/>
      <c r="AJ76" s="897"/>
      <c r="AK76" s="897"/>
      <c r="AL76" s="897"/>
      <c r="AM76" s="897"/>
      <c r="AN76" s="897"/>
      <c r="AO76" s="897"/>
      <c r="AP76" s="859"/>
      <c r="AQ76" s="859"/>
      <c r="AR76" s="859"/>
      <c r="AT76" s="858"/>
    </row>
    <row r="77" spans="1:50" ht="30" hidden="1" customHeight="1" outlineLevel="1">
      <c r="B77" s="874"/>
      <c r="C77" s="875"/>
      <c r="D77" s="875"/>
      <c r="E77" s="875"/>
      <c r="F77" s="876"/>
      <c r="G77" s="876"/>
      <c r="H77" s="876"/>
      <c r="I77" s="876"/>
      <c r="J77" s="5" t="s">
        <v>15</v>
      </c>
      <c r="K77" s="892"/>
      <c r="L77" s="892"/>
      <c r="M77" s="892"/>
      <c r="N77" s="892" t="s">
        <v>815</v>
      </c>
      <c r="O77" s="892"/>
      <c r="P77" s="892"/>
      <c r="Q77" s="893"/>
      <c r="R77" s="893"/>
      <c r="S77" s="2092" t="str">
        <f>IF(入力シート!F40="","",入力シート!F40)</f>
        <v/>
      </c>
      <c r="T77" s="2092"/>
      <c r="U77" s="2092"/>
      <c r="V77" s="2092"/>
      <c r="W77" s="2092"/>
      <c r="X77" s="2092"/>
      <c r="Y77" s="2092"/>
      <c r="Z77" s="2092"/>
      <c r="AA77" s="2092"/>
      <c r="AB77" s="2092"/>
      <c r="AC77" s="2092"/>
      <c r="AD77" s="2092"/>
      <c r="AE77" s="2092"/>
      <c r="AF77" s="2092"/>
      <c r="AG77" s="2092"/>
      <c r="AH77" s="2092"/>
      <c r="AI77" s="2092"/>
      <c r="AJ77" s="2092"/>
      <c r="AK77" s="2092"/>
      <c r="AL77" s="2092"/>
      <c r="AM77" s="2092"/>
      <c r="AN77" s="2092"/>
      <c r="AO77" s="2092"/>
      <c r="AP77" s="859"/>
      <c r="AQ77" s="859"/>
      <c r="AR77" s="859"/>
      <c r="AT77" s="858"/>
    </row>
    <row r="78" spans="1:50" ht="28.5" hidden="1" customHeight="1" outlineLevel="1">
      <c r="B78" s="880"/>
      <c r="C78" s="880"/>
      <c r="D78" s="880"/>
      <c r="E78" s="880"/>
      <c r="F78" s="880"/>
      <c r="G78" s="880"/>
      <c r="H78" s="880"/>
      <c r="I78" s="880"/>
      <c r="J78" s="5"/>
      <c r="K78" s="880"/>
      <c r="L78" s="880"/>
      <c r="M78" s="880"/>
      <c r="N78" s="890" t="s">
        <v>816</v>
      </c>
      <c r="O78" s="890"/>
      <c r="P78" s="890"/>
      <c r="Q78" s="878"/>
      <c r="R78" s="878"/>
      <c r="S78" s="2085" t="s">
        <v>866</v>
      </c>
      <c r="T78" s="2085"/>
      <c r="U78" s="2082" t="str">
        <f>IF(入力シート!F41="","",入力シート!F41)</f>
        <v/>
      </c>
      <c r="V78" s="2083"/>
      <c r="W78" s="2083"/>
      <c r="X78" s="2083"/>
      <c r="Y78" s="2083"/>
      <c r="Z78" s="2084"/>
      <c r="AA78" s="2080" t="s">
        <v>867</v>
      </c>
      <c r="AB78" s="2081"/>
      <c r="AC78" s="1253" t="str">
        <f>IF(入力シート!F43="","",入力シート!F43&amp;入力シート!J43)</f>
        <v/>
      </c>
      <c r="AD78" s="1253"/>
      <c r="AE78" s="1253"/>
      <c r="AF78" s="1253"/>
      <c r="AG78" s="1253"/>
      <c r="AH78" s="1253"/>
      <c r="AI78" s="1253"/>
      <c r="AJ78" s="1253"/>
      <c r="AK78" s="1253"/>
      <c r="AL78" s="1253"/>
      <c r="AM78" s="1253"/>
      <c r="AN78" s="1253"/>
      <c r="AO78" s="1253"/>
      <c r="AP78" s="859"/>
      <c r="AQ78" s="880"/>
      <c r="AR78" s="880"/>
      <c r="AS78" s="873"/>
    </row>
    <row r="79" spans="1:50" ht="18" customHeight="1" collapsed="1">
      <c r="B79" s="880"/>
      <c r="C79" s="880"/>
      <c r="D79" s="880"/>
      <c r="E79" s="880"/>
      <c r="F79" s="880"/>
      <c r="G79" s="880"/>
      <c r="H79" s="880"/>
      <c r="I79" s="880"/>
      <c r="J79" s="5"/>
      <c r="K79" s="880"/>
      <c r="L79" s="880"/>
      <c r="M79" s="880"/>
      <c r="N79" s="880"/>
      <c r="O79" s="880"/>
      <c r="P79" s="880"/>
      <c r="Q79" s="880"/>
      <c r="R79" s="880"/>
      <c r="S79" s="880"/>
      <c r="T79" s="880"/>
      <c r="U79" s="880"/>
      <c r="V79" s="880"/>
      <c r="W79" s="880"/>
      <c r="X79" s="880"/>
      <c r="Y79" s="880"/>
      <c r="Z79" s="880"/>
      <c r="AA79" s="880"/>
      <c r="AB79" s="880"/>
      <c r="AC79" s="880"/>
      <c r="AD79" s="880"/>
      <c r="AE79" s="880"/>
      <c r="AF79" s="880"/>
      <c r="AG79" s="880"/>
      <c r="AH79" s="880"/>
      <c r="AI79" s="880"/>
      <c r="AJ79" s="880"/>
      <c r="AK79" s="880"/>
      <c r="AL79" s="880"/>
      <c r="AM79" s="880"/>
      <c r="AN79" s="880"/>
      <c r="AO79" s="880"/>
      <c r="AP79" s="880"/>
      <c r="AQ79" s="880"/>
      <c r="AR79" s="880"/>
      <c r="AS79" s="873"/>
      <c r="AW79" s="873"/>
      <c r="AX79" s="873" t="s">
        <v>794</v>
      </c>
    </row>
    <row r="80" spans="1:50" ht="31.5" hidden="1" customHeight="1" outlineLevel="1">
      <c r="B80" s="880"/>
      <c r="C80" s="880"/>
      <c r="D80" s="880"/>
      <c r="E80" s="880"/>
      <c r="F80" s="880"/>
      <c r="G80" s="880"/>
      <c r="H80" s="880"/>
      <c r="I80" s="880"/>
      <c r="J80" s="5" t="s">
        <v>372</v>
      </c>
      <c r="K80" s="880"/>
      <c r="L80" s="880"/>
      <c r="M80" s="880"/>
      <c r="N80" s="892" t="s">
        <v>815</v>
      </c>
      <c r="O80" s="892"/>
      <c r="P80" s="892"/>
      <c r="Q80" s="893"/>
      <c r="R80" s="893"/>
      <c r="S80" s="2092" t="str">
        <f>IF(入力シート!F53="","",入力シート!F53)</f>
        <v/>
      </c>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859"/>
      <c r="AQ80" s="880"/>
      <c r="AR80" s="880"/>
      <c r="AS80" s="873"/>
      <c r="AW80" s="873"/>
    </row>
    <row r="81" spans="1:50" ht="30" hidden="1" customHeight="1" outlineLevel="1">
      <c r="B81" s="880"/>
      <c r="C81" s="880"/>
      <c r="D81" s="880"/>
      <c r="E81" s="880"/>
      <c r="F81" s="880"/>
      <c r="G81" s="880"/>
      <c r="H81" s="880"/>
      <c r="I81" s="880"/>
      <c r="J81" s="5"/>
      <c r="K81" s="880"/>
      <c r="L81" s="880"/>
      <c r="M81" s="880"/>
      <c r="N81" s="890" t="s">
        <v>816</v>
      </c>
      <c r="O81" s="890"/>
      <c r="P81" s="890"/>
      <c r="Q81" s="878"/>
      <c r="R81" s="878"/>
      <c r="S81" s="2085" t="s">
        <v>866</v>
      </c>
      <c r="T81" s="2085"/>
      <c r="U81" s="2082" t="str">
        <f>IF(入力シート!F54="","",入力シート!F54)</f>
        <v/>
      </c>
      <c r="V81" s="2083"/>
      <c r="W81" s="2083"/>
      <c r="X81" s="2083"/>
      <c r="Y81" s="2083"/>
      <c r="Z81" s="2084"/>
      <c r="AA81" s="2080" t="s">
        <v>867</v>
      </c>
      <c r="AB81" s="2081"/>
      <c r="AC81" s="1253" t="str">
        <f>IF(入力シート!F56="","",入力シート!F56&amp;入力シート!J56)</f>
        <v/>
      </c>
      <c r="AD81" s="1253"/>
      <c r="AE81" s="1253"/>
      <c r="AF81" s="1253"/>
      <c r="AG81" s="1253"/>
      <c r="AH81" s="1253"/>
      <c r="AI81" s="1253"/>
      <c r="AJ81" s="1253"/>
      <c r="AK81" s="1253"/>
      <c r="AL81" s="1253"/>
      <c r="AM81" s="1253"/>
      <c r="AN81" s="1253"/>
      <c r="AO81" s="1253"/>
      <c r="AP81" s="859"/>
      <c r="AQ81" s="880"/>
      <c r="AR81" s="880"/>
      <c r="AS81" s="873"/>
      <c r="AW81" s="873"/>
    </row>
    <row r="82" spans="1:50" ht="18" customHeight="1" collapsed="1">
      <c r="B82" s="880"/>
      <c r="C82" s="880"/>
      <c r="D82" s="880"/>
      <c r="E82" s="880"/>
      <c r="F82" s="880"/>
      <c r="G82" s="880"/>
      <c r="H82" s="880"/>
      <c r="I82" s="880"/>
      <c r="J82" s="5"/>
      <c r="K82" s="880"/>
      <c r="L82" s="880"/>
      <c r="M82" s="880"/>
      <c r="N82" s="880"/>
      <c r="O82" s="880"/>
      <c r="P82" s="880"/>
      <c r="Q82" s="880"/>
      <c r="R82" s="880"/>
      <c r="S82" s="880"/>
      <c r="T82" s="880"/>
      <c r="U82" s="880"/>
      <c r="V82" s="880"/>
      <c r="W82" s="880"/>
      <c r="X82" s="880"/>
      <c r="Y82" s="880"/>
      <c r="Z82" s="880"/>
      <c r="AA82" s="880"/>
      <c r="AB82" s="880"/>
      <c r="AC82" s="880"/>
      <c r="AD82" s="880"/>
      <c r="AE82" s="880"/>
      <c r="AF82" s="880"/>
      <c r="AG82" s="880"/>
      <c r="AH82" s="880"/>
      <c r="AI82" s="880"/>
      <c r="AJ82" s="880"/>
      <c r="AK82" s="880"/>
      <c r="AL82" s="880"/>
      <c r="AM82" s="880"/>
      <c r="AN82" s="880"/>
      <c r="AO82" s="880"/>
      <c r="AP82" s="880"/>
      <c r="AQ82" s="880"/>
      <c r="AR82" s="880"/>
      <c r="AS82" s="873"/>
      <c r="AW82" s="873"/>
      <c r="AX82" s="873" t="s">
        <v>794</v>
      </c>
    </row>
    <row r="83" spans="1:50" ht="29.25" hidden="1" customHeight="1" outlineLevel="1">
      <c r="B83" s="880"/>
      <c r="C83" s="880"/>
      <c r="D83" s="880"/>
      <c r="E83" s="880"/>
      <c r="F83" s="880"/>
      <c r="G83" s="880"/>
      <c r="H83" s="880"/>
      <c r="I83" s="880"/>
      <c r="J83" s="5" t="s">
        <v>373</v>
      </c>
      <c r="K83" s="880"/>
      <c r="L83" s="880"/>
      <c r="M83" s="880"/>
      <c r="N83" s="892" t="s">
        <v>815</v>
      </c>
      <c r="O83" s="892"/>
      <c r="P83" s="892"/>
      <c r="Q83" s="893"/>
      <c r="R83" s="893"/>
      <c r="S83" s="2092" t="str">
        <f>IF(入力シート!F66="","",入力シート!F66)</f>
        <v/>
      </c>
      <c r="T83" s="2092"/>
      <c r="U83" s="2092"/>
      <c r="V83" s="2092"/>
      <c r="W83" s="2092"/>
      <c r="X83" s="2092"/>
      <c r="Y83" s="2092"/>
      <c r="Z83" s="2092"/>
      <c r="AA83" s="2092"/>
      <c r="AB83" s="2092"/>
      <c r="AC83" s="2092"/>
      <c r="AD83" s="2092"/>
      <c r="AE83" s="2092"/>
      <c r="AF83" s="2092"/>
      <c r="AG83" s="2092"/>
      <c r="AH83" s="2092"/>
      <c r="AI83" s="2092"/>
      <c r="AJ83" s="2092"/>
      <c r="AK83" s="2092"/>
      <c r="AL83" s="2092"/>
      <c r="AM83" s="2092"/>
      <c r="AN83" s="2092"/>
      <c r="AO83" s="2092"/>
      <c r="AP83" s="859"/>
      <c r="AQ83" s="880"/>
      <c r="AR83" s="880"/>
      <c r="AS83" s="873"/>
      <c r="AW83" s="873"/>
    </row>
    <row r="84" spans="1:50" ht="30" hidden="1" customHeight="1" outlineLevel="1">
      <c r="B84" s="880"/>
      <c r="C84" s="880"/>
      <c r="D84" s="880"/>
      <c r="E84" s="880"/>
      <c r="F84" s="880"/>
      <c r="G84" s="880"/>
      <c r="H84" s="880"/>
      <c r="I84" s="880"/>
      <c r="J84" s="5"/>
      <c r="K84" s="880"/>
      <c r="L84" s="880"/>
      <c r="M84" s="880"/>
      <c r="N84" s="890" t="s">
        <v>816</v>
      </c>
      <c r="O84" s="890"/>
      <c r="P84" s="890"/>
      <c r="Q84" s="878"/>
      <c r="R84" s="878"/>
      <c r="S84" s="2085" t="s">
        <v>866</v>
      </c>
      <c r="T84" s="2085"/>
      <c r="U84" s="2082" t="str">
        <f>IF(入力シート!F67="","",入力シート!F67)</f>
        <v/>
      </c>
      <c r="V84" s="2083"/>
      <c r="W84" s="2083"/>
      <c r="X84" s="2083"/>
      <c r="Y84" s="2083"/>
      <c r="Z84" s="2084"/>
      <c r="AA84" s="2080" t="s">
        <v>867</v>
      </c>
      <c r="AB84" s="2081"/>
      <c r="AC84" s="1253" t="str">
        <f>IF(入力シート!F69="","",入力シート!F69&amp;入力シート!J69)</f>
        <v/>
      </c>
      <c r="AD84" s="1253"/>
      <c r="AE84" s="1253"/>
      <c r="AF84" s="1253"/>
      <c r="AG84" s="1253"/>
      <c r="AH84" s="1253"/>
      <c r="AI84" s="1253"/>
      <c r="AJ84" s="1253"/>
      <c r="AK84" s="1253"/>
      <c r="AL84" s="1253"/>
      <c r="AM84" s="1253"/>
      <c r="AN84" s="1253"/>
      <c r="AO84" s="1253"/>
      <c r="AP84" s="859"/>
      <c r="AQ84" s="880"/>
      <c r="AR84" s="880"/>
      <c r="AS84" s="873"/>
      <c r="AW84" s="873"/>
    </row>
    <row r="85" spans="1:50" ht="18" customHeight="1" collapsed="1">
      <c r="B85" s="880"/>
      <c r="C85" s="880"/>
      <c r="D85" s="880"/>
      <c r="E85" s="880"/>
      <c r="F85" s="880"/>
      <c r="G85" s="880"/>
      <c r="H85" s="880"/>
      <c r="I85" s="880"/>
      <c r="J85" s="880"/>
      <c r="K85" s="880"/>
      <c r="L85" s="880"/>
      <c r="M85" s="880"/>
      <c r="N85" s="880"/>
      <c r="O85" s="880"/>
      <c r="P85" s="880"/>
      <c r="Q85" s="880"/>
      <c r="R85" s="880"/>
      <c r="S85" s="880"/>
      <c r="T85" s="880"/>
      <c r="U85" s="880"/>
      <c r="V85" s="880"/>
      <c r="W85" s="880"/>
      <c r="X85" s="880"/>
      <c r="Y85" s="880"/>
      <c r="Z85" s="880"/>
      <c r="AA85" s="880"/>
      <c r="AB85" s="880"/>
      <c r="AC85" s="880"/>
      <c r="AD85" s="880"/>
      <c r="AE85" s="880"/>
      <c r="AF85" s="880"/>
      <c r="AG85" s="880"/>
      <c r="AH85" s="880"/>
      <c r="AI85" s="880"/>
      <c r="AJ85" s="880"/>
      <c r="AK85" s="880"/>
      <c r="AL85" s="880"/>
      <c r="AM85" s="880"/>
      <c r="AN85" s="880"/>
      <c r="AO85" s="880"/>
      <c r="AP85" s="880"/>
      <c r="AQ85" s="880"/>
      <c r="AR85" s="880"/>
      <c r="AS85" s="873"/>
      <c r="AW85" s="873"/>
      <c r="AX85" s="873" t="s">
        <v>794</v>
      </c>
    </row>
    <row r="86" spans="1:50" ht="18" customHeight="1">
      <c r="B86" s="880"/>
      <c r="C86" s="880"/>
      <c r="D86" s="880"/>
      <c r="E86" s="880"/>
      <c r="F86" s="880"/>
      <c r="G86" s="880"/>
      <c r="H86" s="880"/>
      <c r="I86" s="880"/>
      <c r="J86" s="880"/>
      <c r="K86" s="880"/>
      <c r="L86" s="880"/>
      <c r="M86" s="880"/>
      <c r="N86" s="880"/>
      <c r="O86" s="880"/>
      <c r="P86" s="880"/>
      <c r="Q86" s="880"/>
      <c r="R86" s="880"/>
      <c r="S86" s="880"/>
      <c r="T86" s="880"/>
      <c r="U86" s="880"/>
      <c r="V86" s="880"/>
      <c r="W86" s="880"/>
      <c r="X86" s="880"/>
      <c r="Y86" s="880"/>
      <c r="Z86" s="880"/>
      <c r="AA86" s="880"/>
      <c r="AB86" s="880"/>
      <c r="AC86" s="880"/>
      <c r="AD86" s="880"/>
      <c r="AE86" s="880"/>
      <c r="AF86" s="880"/>
      <c r="AG86" s="880"/>
      <c r="AH86" s="880"/>
      <c r="AI86" s="880"/>
      <c r="AJ86" s="880"/>
      <c r="AK86" s="880"/>
      <c r="AL86" s="880"/>
      <c r="AM86" s="880"/>
      <c r="AN86" s="880"/>
      <c r="AO86" s="880"/>
      <c r="AP86" s="880"/>
      <c r="AQ86" s="880"/>
      <c r="AR86" s="880"/>
      <c r="AS86" s="873"/>
    </row>
    <row r="87" spans="1:50" ht="18" customHeight="1">
      <c r="B87" s="1254" t="s">
        <v>856</v>
      </c>
      <c r="C87" s="1254"/>
      <c r="D87" s="1254"/>
      <c r="E87" s="1254"/>
      <c r="F87" s="1254"/>
      <c r="G87" s="1254"/>
      <c r="H87" s="1254"/>
      <c r="I87" s="1254"/>
      <c r="J87" s="1254"/>
      <c r="K87" s="1254"/>
      <c r="L87" s="1254"/>
      <c r="M87" s="1254"/>
      <c r="N87" s="1254"/>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row>
    <row r="88" spans="1:50" ht="18" customHeight="1">
      <c r="B88" s="978"/>
      <c r="C88" s="978"/>
      <c r="D88" s="978"/>
      <c r="E88" s="978"/>
      <c r="F88" s="978"/>
      <c r="G88" s="978"/>
      <c r="H88" s="863"/>
      <c r="I88" s="863"/>
      <c r="J88" s="863"/>
      <c r="K88" s="863"/>
      <c r="L88" s="863"/>
      <c r="M88" s="863"/>
      <c r="N88" s="863"/>
      <c r="O88" s="863"/>
      <c r="P88" s="863"/>
      <c r="Q88" s="863"/>
      <c r="R88" s="863"/>
      <c r="S88" s="863"/>
      <c r="T88" s="863"/>
      <c r="U88" s="863"/>
      <c r="V88" s="863"/>
      <c r="W88" s="863"/>
      <c r="X88" s="863"/>
      <c r="Y88" s="863"/>
      <c r="Z88" s="863"/>
      <c r="AA88" s="863"/>
      <c r="AB88" s="863"/>
      <c r="AC88" s="863"/>
      <c r="AD88" s="863"/>
      <c r="AE88" s="863"/>
      <c r="AF88" s="863"/>
      <c r="AG88" s="863"/>
      <c r="AH88" s="863"/>
      <c r="AI88" s="863"/>
      <c r="AJ88" s="863"/>
      <c r="AK88" s="863"/>
      <c r="AL88" s="863"/>
      <c r="AM88" s="863"/>
      <c r="AN88" s="863"/>
      <c r="AO88" s="863"/>
      <c r="AP88" s="863"/>
      <c r="AQ88" s="863"/>
      <c r="AR88" s="863"/>
    </row>
    <row r="89" spans="1:50" ht="18" customHeight="1">
      <c r="B89" s="864"/>
      <c r="C89" s="864"/>
      <c r="D89" s="865"/>
      <c r="E89" s="864"/>
      <c r="F89" s="864"/>
      <c r="G89" s="864"/>
      <c r="H89" s="864"/>
      <c r="I89" s="864"/>
      <c r="J89" s="864"/>
      <c r="K89" s="864"/>
      <c r="L89" s="864"/>
      <c r="M89" s="864"/>
      <c r="N89" s="864"/>
      <c r="O89" s="864"/>
      <c r="P89" s="864"/>
      <c r="Q89" s="864"/>
      <c r="R89" s="864"/>
      <c r="S89" s="864"/>
      <c r="T89" s="864"/>
      <c r="U89" s="864"/>
      <c r="V89" s="864"/>
      <c r="W89" s="864"/>
      <c r="X89" s="864"/>
      <c r="Y89" s="864"/>
      <c r="Z89" s="864"/>
      <c r="AA89" s="864"/>
      <c r="AB89" s="864"/>
      <c r="AC89" s="864"/>
      <c r="AD89" s="864"/>
      <c r="AE89" s="864"/>
      <c r="AF89" s="864"/>
      <c r="AG89" s="864"/>
      <c r="AH89" s="864"/>
      <c r="AI89" s="864"/>
      <c r="AJ89" s="864"/>
      <c r="AK89" s="864"/>
      <c r="AL89" s="864"/>
      <c r="AM89" s="864"/>
      <c r="AN89" s="864"/>
      <c r="AO89" s="864"/>
      <c r="AP89" s="864"/>
      <c r="AQ89" s="864"/>
      <c r="AR89" s="864"/>
    </row>
    <row r="90" spans="1:50" ht="18" customHeight="1">
      <c r="B90" s="859"/>
      <c r="C90" s="864"/>
      <c r="D90" s="881"/>
      <c r="E90" s="882"/>
      <c r="F90" s="882"/>
      <c r="G90" s="882"/>
      <c r="H90" s="882"/>
      <c r="I90" s="882"/>
      <c r="J90" s="882"/>
      <c r="K90" s="882"/>
      <c r="L90" s="882"/>
      <c r="M90" s="882"/>
      <c r="N90" s="882"/>
      <c r="O90" s="882"/>
      <c r="P90" s="882"/>
      <c r="Q90" s="882"/>
      <c r="R90" s="882"/>
      <c r="S90" s="882"/>
      <c r="T90" s="882"/>
      <c r="U90" s="882"/>
      <c r="V90" s="882"/>
      <c r="W90" s="882"/>
      <c r="X90" s="882"/>
      <c r="Y90" s="882"/>
      <c r="Z90" s="882"/>
      <c r="AA90" s="882"/>
      <c r="AB90" s="882"/>
      <c r="AC90" s="882"/>
      <c r="AD90" s="882"/>
      <c r="AE90" s="882"/>
      <c r="AF90" s="882"/>
      <c r="AG90" s="882"/>
      <c r="AH90" s="882"/>
      <c r="AI90" s="882"/>
      <c r="AJ90" s="882"/>
      <c r="AK90" s="882"/>
      <c r="AL90" s="882"/>
      <c r="AM90" s="882"/>
      <c r="AN90" s="882"/>
      <c r="AO90" s="882"/>
      <c r="AP90" s="882"/>
      <c r="AQ90" s="882"/>
      <c r="AR90" s="882"/>
    </row>
    <row r="91" spans="1:50" ht="18" customHeight="1">
      <c r="B91" s="859"/>
      <c r="C91" s="864"/>
      <c r="D91" s="881"/>
      <c r="E91" s="882"/>
      <c r="F91" s="882"/>
      <c r="G91" s="882"/>
      <c r="H91" s="882"/>
      <c r="I91" s="882"/>
      <c r="J91" s="882"/>
      <c r="K91" s="882"/>
      <c r="L91" s="882"/>
      <c r="M91" s="882"/>
      <c r="N91" s="882"/>
      <c r="O91" s="882"/>
      <c r="P91" s="882"/>
      <c r="Q91" s="882"/>
      <c r="R91" s="882"/>
      <c r="S91" s="882"/>
      <c r="T91" s="882"/>
      <c r="U91" s="882"/>
      <c r="V91" s="882"/>
      <c r="W91" s="882"/>
      <c r="X91" s="882"/>
      <c r="Y91" s="882"/>
      <c r="Z91" s="882"/>
      <c r="AA91" s="882"/>
      <c r="AB91" s="882"/>
      <c r="AC91" s="882"/>
      <c r="AD91" s="882"/>
      <c r="AE91" s="882"/>
      <c r="AF91" s="882"/>
      <c r="AG91" s="882"/>
      <c r="AH91" s="882"/>
      <c r="AI91" s="882"/>
      <c r="AJ91" s="882"/>
      <c r="AK91" s="882"/>
      <c r="AL91" s="882"/>
      <c r="AM91" s="882"/>
      <c r="AN91" s="882"/>
      <c r="AO91" s="882"/>
      <c r="AP91" s="882"/>
      <c r="AQ91" s="882"/>
      <c r="AR91" s="882"/>
    </row>
    <row r="92" spans="1:50" ht="18" customHeight="1">
      <c r="B92" s="859"/>
      <c r="C92" s="864"/>
      <c r="D92" s="881"/>
      <c r="E92" s="882"/>
      <c r="F92" s="882"/>
      <c r="G92" s="882"/>
      <c r="H92" s="882"/>
      <c r="I92" s="882"/>
      <c r="J92" s="882"/>
      <c r="K92" s="882"/>
      <c r="L92" s="882"/>
      <c r="M92" s="882"/>
      <c r="N92" s="882"/>
      <c r="O92" s="882"/>
      <c r="P92" s="882"/>
      <c r="Q92" s="882"/>
      <c r="R92" s="882"/>
      <c r="S92" s="882"/>
      <c r="T92" s="882"/>
      <c r="U92" s="882"/>
      <c r="V92" s="882"/>
      <c r="W92" s="882"/>
      <c r="X92" s="882"/>
      <c r="Y92" s="882"/>
      <c r="Z92" s="882"/>
      <c r="AA92" s="882"/>
      <c r="AB92" s="882"/>
      <c r="AC92" s="882"/>
      <c r="AD92" s="882"/>
      <c r="AE92" s="882"/>
      <c r="AF92" s="882"/>
      <c r="AG92" s="882"/>
      <c r="AH92" s="882"/>
      <c r="AI92" s="882"/>
      <c r="AJ92" s="882"/>
      <c r="AK92" s="882"/>
      <c r="AL92" s="882"/>
      <c r="AM92" s="882"/>
      <c r="AN92" s="882"/>
      <c r="AO92" s="882"/>
      <c r="AP92" s="882"/>
      <c r="AQ92" s="882"/>
      <c r="AR92" s="882"/>
    </row>
    <row r="93" spans="1:50" s="858" customFormat="1" ht="18" customHeight="1">
      <c r="A93" s="857"/>
      <c r="B93" s="859"/>
      <c r="C93" s="864"/>
      <c r="D93" s="881"/>
      <c r="E93" s="864"/>
      <c r="F93" s="882"/>
      <c r="G93" s="882"/>
      <c r="H93" s="882"/>
      <c r="I93" s="882"/>
      <c r="J93" s="882"/>
      <c r="K93" s="882"/>
      <c r="L93" s="882"/>
      <c r="M93" s="882"/>
      <c r="N93" s="882"/>
      <c r="O93" s="882"/>
      <c r="P93" s="882"/>
      <c r="Q93" s="882"/>
      <c r="R93" s="882"/>
      <c r="S93" s="882"/>
      <c r="T93" s="882"/>
      <c r="U93" s="882"/>
      <c r="V93" s="882"/>
      <c r="W93" s="882"/>
      <c r="X93" s="882"/>
      <c r="Y93" s="882"/>
      <c r="Z93" s="882"/>
      <c r="AA93" s="882"/>
      <c r="AB93" s="882"/>
      <c r="AC93" s="882"/>
      <c r="AD93" s="882"/>
      <c r="AE93" s="882"/>
      <c r="AF93" s="882"/>
      <c r="AG93" s="882"/>
      <c r="AH93" s="882"/>
      <c r="AI93" s="882"/>
      <c r="AJ93" s="882"/>
      <c r="AK93" s="882"/>
      <c r="AL93" s="882"/>
      <c r="AM93" s="882"/>
      <c r="AN93" s="882"/>
      <c r="AO93" s="882"/>
      <c r="AP93" s="882"/>
      <c r="AQ93" s="882"/>
      <c r="AR93" s="882"/>
      <c r="AT93" s="857"/>
    </row>
    <row r="94" spans="1:50" s="858" customFormat="1" ht="18" customHeight="1">
      <c r="A94" s="857"/>
      <c r="B94" s="859"/>
      <c r="C94" s="864"/>
      <c r="D94" s="881"/>
      <c r="E94" s="882"/>
      <c r="F94" s="882"/>
      <c r="G94" s="882"/>
      <c r="H94" s="882"/>
      <c r="I94" s="882"/>
      <c r="J94" s="882"/>
      <c r="K94" s="882"/>
      <c r="L94" s="882"/>
      <c r="M94" s="882"/>
      <c r="N94" s="882"/>
      <c r="O94" s="882"/>
      <c r="P94" s="882"/>
      <c r="Q94" s="882"/>
      <c r="R94" s="882"/>
      <c r="S94" s="882"/>
      <c r="T94" s="882"/>
      <c r="U94" s="882"/>
      <c r="V94" s="882"/>
      <c r="W94" s="882"/>
      <c r="X94" s="882"/>
      <c r="Y94" s="882"/>
      <c r="Z94" s="882"/>
      <c r="AA94" s="882"/>
      <c r="AB94" s="882"/>
      <c r="AC94" s="882"/>
      <c r="AD94" s="882"/>
      <c r="AE94" s="882"/>
      <c r="AF94" s="882"/>
      <c r="AG94" s="882"/>
      <c r="AH94" s="882"/>
      <c r="AI94" s="882"/>
      <c r="AJ94" s="882"/>
      <c r="AK94" s="882"/>
      <c r="AL94" s="882"/>
      <c r="AM94" s="882"/>
      <c r="AN94" s="882"/>
      <c r="AO94" s="882"/>
      <c r="AP94" s="882"/>
      <c r="AQ94" s="882"/>
      <c r="AR94" s="882"/>
      <c r="AT94" s="857"/>
    </row>
    <row r="95" spans="1:50" s="858" customFormat="1" ht="18" customHeight="1">
      <c r="A95" s="857"/>
      <c r="B95" s="859"/>
      <c r="C95" s="864"/>
      <c r="D95" s="881"/>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c r="AJ95" s="882"/>
      <c r="AK95" s="882"/>
      <c r="AL95" s="882"/>
      <c r="AM95" s="882"/>
      <c r="AN95" s="882"/>
      <c r="AO95" s="882"/>
      <c r="AP95" s="882"/>
      <c r="AQ95" s="882"/>
      <c r="AR95" s="882"/>
      <c r="AT95" s="857"/>
    </row>
    <row r="97" spans="1:46" s="858" customFormat="1" ht="18" customHeight="1">
      <c r="A97" s="857"/>
      <c r="B97" s="857"/>
      <c r="C97" s="857"/>
      <c r="D97" s="857"/>
      <c r="E97" s="867"/>
      <c r="F97" s="867"/>
      <c r="G97" s="879"/>
      <c r="H97" s="879"/>
      <c r="I97" s="857"/>
      <c r="J97" s="857"/>
      <c r="K97" s="857"/>
      <c r="L97" s="857"/>
      <c r="M97" s="857"/>
      <c r="N97" s="857"/>
      <c r="O97" s="857"/>
      <c r="P97" s="857"/>
      <c r="Q97" s="857"/>
      <c r="R97" s="857"/>
      <c r="S97" s="857"/>
      <c r="T97" s="857"/>
      <c r="U97" s="857"/>
      <c r="V97" s="857"/>
      <c r="W97" s="857"/>
      <c r="X97" s="857"/>
      <c r="Y97" s="857"/>
      <c r="Z97" s="857"/>
      <c r="AA97" s="857"/>
      <c r="AB97" s="857"/>
      <c r="AC97" s="857"/>
      <c r="AD97" s="857"/>
      <c r="AE97" s="857"/>
      <c r="AF97" s="857"/>
      <c r="AG97" s="857"/>
      <c r="AH97" s="857"/>
      <c r="AI97" s="857"/>
      <c r="AJ97" s="857"/>
      <c r="AK97" s="857"/>
      <c r="AL97" s="857"/>
      <c r="AM97" s="857"/>
      <c r="AN97" s="857"/>
      <c r="AO97" s="857"/>
      <c r="AP97" s="857"/>
      <c r="AQ97" s="857"/>
      <c r="AR97" s="857"/>
      <c r="AT97" s="857"/>
    </row>
    <row r="98" spans="1:46" s="858" customFormat="1" ht="18" customHeight="1">
      <c r="A98" s="857"/>
      <c r="B98" s="859"/>
      <c r="C98" s="857"/>
      <c r="D98" s="857"/>
      <c r="E98" s="867"/>
      <c r="F98" s="867"/>
      <c r="G98" s="879"/>
      <c r="H98" s="879"/>
      <c r="I98" s="857"/>
      <c r="J98" s="857"/>
      <c r="K98" s="857"/>
      <c r="L98" s="857"/>
      <c r="M98" s="857"/>
      <c r="N98" s="857"/>
      <c r="O98" s="857"/>
      <c r="P98" s="857"/>
      <c r="Q98" s="857"/>
      <c r="R98" s="857"/>
      <c r="S98" s="857"/>
      <c r="T98" s="857"/>
      <c r="U98" s="857"/>
      <c r="V98" s="857"/>
      <c r="W98" s="857"/>
      <c r="X98" s="857"/>
      <c r="Y98" s="857"/>
      <c r="Z98" s="857"/>
      <c r="AA98" s="857"/>
      <c r="AB98" s="857"/>
      <c r="AC98" s="857"/>
      <c r="AD98" s="857"/>
      <c r="AE98" s="857"/>
      <c r="AF98" s="857"/>
      <c r="AG98" s="857"/>
      <c r="AH98" s="857"/>
      <c r="AI98" s="857"/>
      <c r="AJ98" s="857"/>
      <c r="AK98" s="857"/>
      <c r="AL98" s="857"/>
      <c r="AM98" s="857"/>
      <c r="AN98" s="857"/>
      <c r="AO98" s="857"/>
      <c r="AP98" s="857"/>
      <c r="AQ98" s="857"/>
      <c r="AR98" s="857"/>
      <c r="AT98" s="857"/>
    </row>
    <row r="99" spans="1:46" s="858" customFormat="1" ht="18" customHeight="1">
      <c r="A99" s="857"/>
      <c r="B99" s="857"/>
      <c r="C99" s="857"/>
      <c r="D99" s="857"/>
      <c r="E99" s="867"/>
      <c r="F99" s="867"/>
      <c r="G99" s="879"/>
      <c r="H99" s="879"/>
      <c r="I99" s="857"/>
      <c r="J99" s="857"/>
      <c r="K99" s="857"/>
      <c r="L99" s="857"/>
      <c r="M99" s="857"/>
      <c r="N99" s="857"/>
      <c r="O99" s="857"/>
      <c r="P99" s="857"/>
      <c r="Q99" s="857"/>
      <c r="R99" s="857"/>
      <c r="S99" s="857"/>
      <c r="T99" s="857"/>
      <c r="U99" s="857"/>
      <c r="V99" s="857"/>
      <c r="W99" s="857"/>
      <c r="X99" s="857"/>
      <c r="Y99" s="857"/>
      <c r="Z99" s="857"/>
      <c r="AA99" s="857"/>
      <c r="AB99" s="857"/>
      <c r="AC99" s="857"/>
      <c r="AD99" s="857"/>
      <c r="AE99" s="857"/>
      <c r="AF99" s="857"/>
      <c r="AG99" s="857"/>
      <c r="AH99" s="857"/>
      <c r="AI99" s="857"/>
      <c r="AJ99" s="857"/>
      <c r="AK99" s="857"/>
      <c r="AL99" s="857"/>
      <c r="AM99" s="857"/>
      <c r="AN99" s="857"/>
      <c r="AO99" s="857"/>
      <c r="AP99" s="857"/>
      <c r="AQ99" s="857"/>
      <c r="AR99" s="857"/>
      <c r="AT99" s="857"/>
    </row>
    <row r="100" spans="1:46" s="858" customFormat="1" ht="18" customHeight="1">
      <c r="A100" s="857"/>
      <c r="B100" s="857"/>
      <c r="C100" s="857"/>
      <c r="D100" s="857"/>
      <c r="E100" s="883"/>
      <c r="F100" s="867"/>
      <c r="G100" s="879"/>
      <c r="H100" s="879"/>
      <c r="I100" s="857"/>
      <c r="J100" s="857"/>
      <c r="K100" s="857"/>
      <c r="L100" s="857"/>
      <c r="M100" s="857"/>
      <c r="N100" s="857"/>
      <c r="O100" s="857"/>
      <c r="P100" s="857"/>
      <c r="Q100" s="857"/>
      <c r="R100" s="857"/>
      <c r="S100" s="857"/>
      <c r="T100" s="857"/>
      <c r="U100" s="857"/>
      <c r="V100" s="857"/>
      <c r="W100" s="857"/>
      <c r="X100" s="857"/>
      <c r="Y100" s="857"/>
      <c r="Z100" s="857"/>
      <c r="AA100" s="857"/>
      <c r="AB100" s="857"/>
      <c r="AC100" s="857"/>
      <c r="AD100" s="857"/>
      <c r="AE100" s="857"/>
      <c r="AF100" s="857"/>
      <c r="AG100" s="857"/>
      <c r="AH100" s="857"/>
      <c r="AI100" s="857"/>
      <c r="AJ100" s="857"/>
      <c r="AK100" s="857"/>
      <c r="AL100" s="857"/>
      <c r="AM100" s="857"/>
      <c r="AN100" s="857"/>
      <c r="AO100" s="857"/>
      <c r="AP100" s="857"/>
      <c r="AQ100" s="857"/>
      <c r="AR100" s="857"/>
      <c r="AT100" s="857"/>
    </row>
    <row r="101" spans="1:46" s="858" customFormat="1" ht="18" customHeight="1">
      <c r="A101" s="857"/>
      <c r="B101" s="857"/>
      <c r="C101" s="857"/>
      <c r="D101" s="857"/>
      <c r="E101" s="867"/>
      <c r="F101" s="867"/>
      <c r="G101" s="879"/>
      <c r="H101" s="879"/>
      <c r="I101" s="857"/>
      <c r="J101" s="857"/>
      <c r="K101" s="857"/>
      <c r="L101" s="857"/>
      <c r="M101" s="857"/>
      <c r="N101" s="857"/>
      <c r="O101" s="857"/>
      <c r="P101" s="857"/>
      <c r="Q101" s="857"/>
      <c r="R101" s="857"/>
      <c r="S101" s="857"/>
      <c r="T101" s="857"/>
      <c r="U101" s="857"/>
      <c r="V101" s="857"/>
      <c r="W101" s="857"/>
      <c r="X101" s="857"/>
      <c r="Y101" s="857"/>
      <c r="Z101" s="857"/>
      <c r="AA101" s="857"/>
      <c r="AB101" s="857"/>
      <c r="AC101" s="857"/>
      <c r="AD101" s="857"/>
      <c r="AE101" s="857"/>
      <c r="AF101" s="857"/>
      <c r="AG101" s="857"/>
      <c r="AH101" s="857"/>
      <c r="AI101" s="857"/>
      <c r="AJ101" s="857"/>
      <c r="AK101" s="857"/>
      <c r="AL101" s="857"/>
      <c r="AM101" s="857"/>
      <c r="AN101" s="857"/>
      <c r="AO101" s="857"/>
      <c r="AP101" s="857"/>
      <c r="AQ101" s="857"/>
      <c r="AR101" s="857"/>
      <c r="AT101" s="857"/>
    </row>
    <row r="102" spans="1:46" s="858" customFormat="1" ht="18" customHeight="1">
      <c r="A102" s="857"/>
      <c r="B102" s="857"/>
      <c r="C102" s="857"/>
      <c r="D102" s="857"/>
      <c r="E102" s="883"/>
      <c r="F102" s="867"/>
      <c r="G102" s="879"/>
      <c r="H102" s="879"/>
      <c r="I102" s="857"/>
      <c r="J102" s="857"/>
      <c r="K102" s="857"/>
      <c r="L102" s="857"/>
      <c r="M102" s="857"/>
      <c r="N102" s="857"/>
      <c r="O102" s="857"/>
      <c r="P102" s="857"/>
      <c r="Q102" s="857"/>
      <c r="R102" s="857"/>
      <c r="S102" s="857"/>
      <c r="T102" s="857"/>
      <c r="U102" s="857"/>
      <c r="V102" s="857"/>
      <c r="W102" s="857"/>
      <c r="X102" s="857"/>
      <c r="Y102" s="857"/>
      <c r="Z102" s="857"/>
      <c r="AA102" s="857"/>
      <c r="AB102" s="857"/>
      <c r="AC102" s="857"/>
      <c r="AD102" s="857"/>
      <c r="AE102" s="857"/>
      <c r="AF102" s="857"/>
      <c r="AG102" s="857"/>
      <c r="AH102" s="857"/>
      <c r="AI102" s="857"/>
      <c r="AJ102" s="857"/>
      <c r="AK102" s="857"/>
      <c r="AL102" s="857"/>
      <c r="AM102" s="857"/>
      <c r="AN102" s="857"/>
      <c r="AO102" s="857"/>
      <c r="AP102" s="857"/>
      <c r="AQ102" s="857"/>
      <c r="AR102" s="857"/>
      <c r="AT102" s="857"/>
    </row>
    <row r="103" spans="1:46" s="858" customFormat="1" ht="18" customHeight="1">
      <c r="A103" s="857"/>
      <c r="B103" s="857" t="s">
        <v>837</v>
      </c>
      <c r="C103" s="857"/>
      <c r="D103" s="857"/>
      <c r="E103" s="883"/>
      <c r="F103" s="867"/>
      <c r="G103" s="879"/>
      <c r="H103" s="879"/>
      <c r="I103" s="857"/>
      <c r="J103" s="857"/>
      <c r="K103" s="857"/>
      <c r="L103" s="857"/>
      <c r="M103" s="857"/>
      <c r="N103" s="857"/>
      <c r="O103" s="857"/>
      <c r="P103" s="857"/>
      <c r="Q103" s="857"/>
      <c r="R103" s="857"/>
      <c r="S103" s="857"/>
      <c r="T103" s="857"/>
      <c r="U103" s="857"/>
      <c r="V103" s="857"/>
      <c r="W103" s="857"/>
      <c r="X103" s="857"/>
      <c r="Y103" s="857"/>
      <c r="Z103" s="857"/>
      <c r="AA103" s="857"/>
      <c r="AB103" s="857"/>
      <c r="AC103" s="857"/>
      <c r="AD103" s="857"/>
      <c r="AE103" s="857"/>
      <c r="AF103" s="857"/>
      <c r="AG103" s="857"/>
      <c r="AH103" s="857"/>
      <c r="AI103" s="857"/>
      <c r="AJ103" s="857"/>
      <c r="AK103" s="857"/>
      <c r="AL103" s="857"/>
      <c r="AM103" s="857"/>
      <c r="AN103" s="857"/>
      <c r="AO103" s="857"/>
      <c r="AP103" s="857"/>
      <c r="AQ103" s="857"/>
      <c r="AR103" s="857"/>
      <c r="AT103" s="857"/>
    </row>
    <row r="104" spans="1:46" s="858" customFormat="1" ht="18" customHeight="1">
      <c r="A104" s="857"/>
      <c r="B104" s="857"/>
      <c r="C104" s="857"/>
      <c r="D104" s="857"/>
      <c r="E104" s="883"/>
      <c r="F104" s="867"/>
      <c r="G104" s="879"/>
      <c r="H104" s="879"/>
      <c r="I104" s="857"/>
      <c r="J104" s="857"/>
      <c r="K104" s="857"/>
      <c r="L104" s="857"/>
      <c r="M104" s="857"/>
      <c r="N104" s="857"/>
      <c r="O104" s="857"/>
      <c r="P104" s="857"/>
      <c r="Q104" s="857"/>
      <c r="R104" s="857"/>
      <c r="S104" s="857"/>
      <c r="T104" s="857"/>
      <c r="U104" s="857"/>
      <c r="V104" s="857"/>
      <c r="W104" s="857"/>
      <c r="X104" s="857"/>
      <c r="Y104" s="857"/>
      <c r="Z104" s="857"/>
      <c r="AA104" s="857"/>
      <c r="AB104" s="857"/>
      <c r="AC104" s="857"/>
      <c r="AD104" s="857"/>
      <c r="AE104" s="857"/>
      <c r="AF104" s="857"/>
      <c r="AG104" s="857"/>
      <c r="AH104" s="857"/>
      <c r="AI104" s="857"/>
      <c r="AJ104" s="857"/>
      <c r="AK104" s="857"/>
      <c r="AL104" s="857"/>
      <c r="AM104" s="857"/>
      <c r="AN104" s="857"/>
      <c r="AO104" s="857"/>
      <c r="AP104" s="857"/>
      <c r="AQ104" s="857"/>
      <c r="AR104" s="857"/>
      <c r="AT104" s="857"/>
    </row>
    <row r="105" spans="1:46" s="858" customFormat="1" ht="18" customHeight="1">
      <c r="A105" s="857"/>
      <c r="B105" s="857"/>
      <c r="C105" s="857"/>
      <c r="D105" s="857"/>
      <c r="E105" s="883"/>
      <c r="F105" s="867"/>
      <c r="G105" s="879"/>
      <c r="H105" s="879"/>
      <c r="I105" s="857"/>
      <c r="J105" s="857"/>
      <c r="K105" s="857"/>
      <c r="L105" s="857"/>
      <c r="M105" s="857"/>
      <c r="N105" s="857"/>
      <c r="O105" s="857"/>
      <c r="P105" s="857"/>
      <c r="Q105" s="857"/>
      <c r="R105" s="857"/>
      <c r="S105" s="857"/>
      <c r="T105" s="857"/>
      <c r="U105" s="857"/>
      <c r="V105" s="857"/>
      <c r="W105" s="857"/>
      <c r="X105" s="857"/>
      <c r="Y105" s="857"/>
      <c r="Z105" s="857"/>
      <c r="AA105" s="857"/>
      <c r="AB105" s="857"/>
      <c r="AC105" s="857"/>
      <c r="AD105" s="857"/>
      <c r="AE105" s="857"/>
      <c r="AF105" s="857"/>
      <c r="AG105" s="857"/>
      <c r="AH105" s="857"/>
      <c r="AI105" s="857"/>
      <c r="AJ105" s="857"/>
      <c r="AK105" s="857"/>
      <c r="AL105" s="857"/>
      <c r="AM105" s="857"/>
      <c r="AN105" s="857"/>
      <c r="AO105" s="857"/>
      <c r="AP105" s="857"/>
      <c r="AQ105" s="857"/>
      <c r="AR105" s="857"/>
      <c r="AT105" s="857"/>
    </row>
    <row r="106" spans="1:46" s="858" customFormat="1" ht="18" customHeight="1">
      <c r="A106" s="857"/>
      <c r="B106" s="857"/>
      <c r="C106" s="857"/>
      <c r="D106" s="857"/>
      <c r="E106" s="883"/>
      <c r="F106" s="867"/>
      <c r="G106" s="879"/>
      <c r="H106" s="879"/>
      <c r="I106" s="857"/>
      <c r="J106" s="857"/>
      <c r="K106" s="857"/>
      <c r="L106" s="857"/>
      <c r="M106" s="857"/>
      <c r="N106" s="857"/>
      <c r="O106" s="857"/>
      <c r="P106" s="857"/>
      <c r="Q106" s="857"/>
      <c r="R106" s="857"/>
      <c r="S106" s="857"/>
      <c r="T106" s="857"/>
      <c r="U106" s="857"/>
      <c r="V106" s="857"/>
      <c r="W106" s="857"/>
      <c r="X106" s="857"/>
      <c r="Y106" s="857"/>
      <c r="Z106" s="857"/>
      <c r="AA106" s="857"/>
      <c r="AB106" s="857"/>
      <c r="AC106" s="857"/>
      <c r="AD106" s="857"/>
      <c r="AE106" s="857"/>
      <c r="AF106" s="857"/>
      <c r="AG106" s="857"/>
      <c r="AH106" s="857"/>
      <c r="AI106" s="857"/>
      <c r="AJ106" s="857"/>
      <c r="AK106" s="857"/>
      <c r="AL106" s="857"/>
      <c r="AM106" s="857"/>
      <c r="AN106" s="857"/>
      <c r="AO106" s="857"/>
      <c r="AP106" s="857"/>
      <c r="AQ106" s="857"/>
      <c r="AR106" s="857"/>
      <c r="AT106" s="857"/>
    </row>
    <row r="107" spans="1:46" s="858" customFormat="1" ht="18" customHeight="1">
      <c r="A107" s="857"/>
      <c r="C107" s="857"/>
      <c r="D107" s="857"/>
      <c r="E107" s="883"/>
      <c r="F107" s="867"/>
      <c r="G107" s="879"/>
      <c r="H107" s="879"/>
      <c r="I107" s="857"/>
      <c r="J107" s="857"/>
      <c r="K107" s="857"/>
      <c r="L107" s="857"/>
      <c r="M107" s="857"/>
      <c r="N107" s="857"/>
      <c r="O107" s="857"/>
      <c r="P107" s="857"/>
      <c r="Q107" s="857"/>
      <c r="R107" s="857"/>
      <c r="S107" s="857"/>
      <c r="T107" s="857"/>
      <c r="U107" s="857"/>
      <c r="V107" s="857"/>
      <c r="W107" s="857"/>
      <c r="X107" s="857"/>
      <c r="Y107" s="857"/>
      <c r="Z107" s="857"/>
      <c r="AA107" s="857"/>
      <c r="AB107" s="857"/>
      <c r="AC107" s="857"/>
      <c r="AD107" s="857"/>
      <c r="AE107" s="857"/>
      <c r="AF107" s="857"/>
      <c r="AG107" s="857"/>
      <c r="AH107" s="857"/>
      <c r="AI107" s="857"/>
      <c r="AJ107" s="857"/>
      <c r="AK107" s="857"/>
      <c r="AL107" s="857"/>
      <c r="AM107" s="857"/>
      <c r="AN107" s="857"/>
      <c r="AO107" s="857"/>
      <c r="AP107" s="857"/>
      <c r="AQ107" s="857"/>
      <c r="AR107" s="857"/>
      <c r="AT107" s="857"/>
    </row>
  </sheetData>
  <sheetProtection algorithmName="SHA-512" hashValue="RZsQOBLR3Z8/FZDFyB6wq/m0YmLmOUeDrLVKdt1fknSPjnO6h8kFcgLIf9FQJXNLCctOZpiY8NibQe8O5JJYAw==" saltValue="yc8sRCqHENUwn1qMnKGKeg==" spinCount="100000" sheet="1" formatCells="0" formatRows="0" insertHyperlinks="0" selectLockedCells="1" autoFilter="0" pivotTables="0"/>
  <mergeCells count="36">
    <mergeCell ref="B87:AR87"/>
    <mergeCell ref="AG72:AO72"/>
    <mergeCell ref="D66:I66"/>
    <mergeCell ref="B69:AR69"/>
    <mergeCell ref="S74:AO74"/>
    <mergeCell ref="S77:AO77"/>
    <mergeCell ref="S80:AO80"/>
    <mergeCell ref="AC84:AO84"/>
    <mergeCell ref="AC75:AO75"/>
    <mergeCell ref="S83:AO83"/>
    <mergeCell ref="AC78:AO78"/>
    <mergeCell ref="AC81:AO81"/>
    <mergeCell ref="S75:T75"/>
    <mergeCell ref="U75:Z75"/>
    <mergeCell ref="AA75:AB75"/>
    <mergeCell ref="S78:T78"/>
    <mergeCell ref="D50:R50"/>
    <mergeCell ref="B3:AR3"/>
    <mergeCell ref="AL4:AM4"/>
    <mergeCell ref="AO4:AP4"/>
    <mergeCell ref="B5:AR7"/>
    <mergeCell ref="B8:AR8"/>
    <mergeCell ref="D11:AR11"/>
    <mergeCell ref="D12:AR12"/>
    <mergeCell ref="D13:AR13"/>
    <mergeCell ref="D14:AR14"/>
    <mergeCell ref="D15:AR15"/>
    <mergeCell ref="D16:J16"/>
    <mergeCell ref="AA84:AB84"/>
    <mergeCell ref="U84:Z84"/>
    <mergeCell ref="S84:T84"/>
    <mergeCell ref="U78:Z78"/>
    <mergeCell ref="AA78:AB78"/>
    <mergeCell ref="S81:T81"/>
    <mergeCell ref="U81:Z81"/>
    <mergeCell ref="AA81:AB81"/>
  </mergeCells>
  <phoneticPr fontId="19"/>
  <conditionalFormatting sqref="B4:AK4 AQ4:AS4 AN4 B70:AC73 AS3 AR70:AS71 AR72:AR73 G20:AS20 B20:E20 AS89:AS95 B87:AR95 B5:AS15 B67:AS69 B66:D66 AS66 B51:AS65 B50:D50 AS50 B17:AS19 B16:D16 K16:AS16 B21:AS49 B108:AS1048576 C107:AS107 B96:AS106">
    <cfRule type="expression" priority="14">
      <formula>CELL("protect",B3)=0</formula>
    </cfRule>
  </conditionalFormatting>
  <conditionalFormatting sqref="B74:I76 AP74:AR76 K74:P76">
    <cfRule type="expression" priority="12">
      <formula>CELL("protect",B74)=0</formula>
    </cfRule>
  </conditionalFormatting>
  <conditionalFormatting sqref="B3">
    <cfRule type="expression" priority="13">
      <formula>CELL("protect",B3)=0</formula>
    </cfRule>
  </conditionalFormatting>
  <conditionalFormatting sqref="B77:I77 AQ77:AR77 K77:M77">
    <cfRule type="expression" priority="11">
      <formula>CELL("protect",B77)=0</formula>
    </cfRule>
  </conditionalFormatting>
  <conditionalFormatting sqref="S76:U76 S75">
    <cfRule type="containsText" dxfId="3" priority="10" operator="containsText" text="(例)">
      <formula>NOT(ISERROR(SEARCH("(例)",S75)))</formula>
    </cfRule>
  </conditionalFormatting>
  <conditionalFormatting sqref="AP77:AP78 N77:P78">
    <cfRule type="expression" priority="9">
      <formula>CELL("protect",N77)=0</formula>
    </cfRule>
  </conditionalFormatting>
  <conditionalFormatting sqref="AP80:AP81 N80:P81">
    <cfRule type="expression" priority="7">
      <formula>CELL("protect",N80)=0</formula>
    </cfRule>
  </conditionalFormatting>
  <conditionalFormatting sqref="AP83:AP84 N83:P84">
    <cfRule type="expression" priority="5">
      <formula>CELL("protect",N83)=0</formula>
    </cfRule>
  </conditionalFormatting>
  <conditionalFormatting sqref="S78">
    <cfRule type="containsText" dxfId="2" priority="3" operator="containsText" text="(例)">
      <formula>NOT(ISERROR(SEARCH("(例)",S78)))</formula>
    </cfRule>
  </conditionalFormatting>
  <conditionalFormatting sqref="S81">
    <cfRule type="containsText" dxfId="1" priority="2" operator="containsText" text="(例)">
      <formula>NOT(ISERROR(SEARCH("(例)",S81)))</formula>
    </cfRule>
  </conditionalFormatting>
  <conditionalFormatting sqref="S84">
    <cfRule type="containsText" dxfId="0" priority="1" operator="containsText" text="(例)">
      <formula>NOT(ISERROR(SEARCH("(例)",S84)))</formula>
    </cfRule>
  </conditionalFormatting>
  <dataValidations count="2">
    <dataValidation imeMode="hiragana" allowBlank="1" showInputMessage="1" showErrorMessage="1" sqref="Q74:Q78 Q80:Q81 Q83:Q84" xr:uid="{96930AC4-42E6-4651-8459-902E80634904}"/>
    <dataValidation imeMode="disabled" allowBlank="1" showInputMessage="1" showErrorMessage="1" sqref="AF72:AG72" xr:uid="{7FAD8728-FC32-4BC6-87C4-F1138BF1736E}"/>
  </dataValidations>
  <hyperlinks>
    <hyperlink ref="D50" r:id="rId1" xr:uid="{136C5520-9B23-4F60-A3FB-821373752697}"/>
    <hyperlink ref="D50:R50" r:id="rId2" display="https://sii.or.jp/anonymous_processing/index.html" xr:uid="{998A5A78-681A-4716-90C2-7A5C5FFFC4E2}"/>
    <hyperlink ref="D16" r:id="rId3" xr:uid="{512223D0-59B5-4CA0-B848-6F176AD2B872}"/>
    <hyperlink ref="D66" r:id="rId4" xr:uid="{C9DA7ECE-BBA7-4790-AAC7-593A4B7216BB}"/>
    <hyperlink ref="D66:I66" r:id="rId5" display="p-support@sii.or.jp" xr:uid="{AAFB50E6-22F4-4CD8-AA74-189174086786}"/>
  </hyperlinks>
  <printOptions horizontalCentered="1"/>
  <pageMargins left="0.51181102362204722" right="0.11811023622047245" top="0.35433070866141736" bottom="0.35433070866141736" header="0.31496062992125984" footer="0.11811023622047245"/>
  <pageSetup paperSize="9" scale="53" orientation="portrait" r:id="rId6"/>
  <headerFooter scaleWithDoc="0">
    <oddFooter>&amp;R&amp;K00-042R5高層ZEH-M_ver.2</oddFooter>
  </headerFooter>
  <rowBreaks count="1" manualBreakCount="1">
    <brk id="85" min="1" max="47" man="1"/>
  </rowBreaks>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dimension ref="A1:T337"/>
  <sheetViews>
    <sheetView showGridLines="0" view="pageBreakPreview" zoomScale="70" zoomScaleNormal="70" zoomScaleSheetLayoutView="70" workbookViewId="0">
      <selection activeCell="B172" sqref="B172"/>
    </sheetView>
  </sheetViews>
  <sheetFormatPr defaultColWidth="9" defaultRowHeight="25.5" outlineLevelRow="1"/>
  <cols>
    <col min="1" max="1" width="5.58203125" style="171" customWidth="1"/>
    <col min="2" max="2" width="25.58203125" style="171" customWidth="1"/>
    <col min="3" max="3" width="20.58203125" style="171" customWidth="1"/>
    <col min="4" max="9" width="6.58203125" style="171" customWidth="1"/>
    <col min="10" max="12" width="5.75" style="171" customWidth="1"/>
    <col min="13" max="13" width="8.58203125" style="171" customWidth="1"/>
    <col min="14" max="14" width="20.58203125" style="171" customWidth="1"/>
    <col min="15" max="15" width="5.58203125" style="171" customWidth="1"/>
    <col min="16" max="16" width="3.58203125" style="241" customWidth="1"/>
    <col min="17" max="17" width="8.58203125" style="172" customWidth="1"/>
    <col min="18" max="20" width="8.58203125" style="171" customWidth="1"/>
    <col min="21" max="16384" width="9" style="171"/>
  </cols>
  <sheetData>
    <row r="1" spans="1:20" s="240" customFormat="1">
      <c r="A1" s="239" t="s">
        <v>418</v>
      </c>
      <c r="B1" s="239"/>
      <c r="P1" s="241"/>
      <c r="Q1" s="241"/>
    </row>
    <row r="2" spans="1:20" s="240" customFormat="1">
      <c r="A2" s="239" t="s">
        <v>419</v>
      </c>
      <c r="B2" s="239"/>
      <c r="P2" s="241"/>
      <c r="Q2" s="241"/>
    </row>
    <row r="3" spans="1:20" ht="26.25" customHeight="1">
      <c r="A3" s="173"/>
      <c r="B3" s="173"/>
      <c r="C3" s="173"/>
      <c r="D3" s="173"/>
      <c r="E3" s="173"/>
      <c r="F3" s="173"/>
      <c r="G3" s="173"/>
      <c r="H3" s="173"/>
      <c r="I3" s="173"/>
      <c r="J3" s="173"/>
      <c r="K3" s="173"/>
      <c r="L3" s="173"/>
      <c r="M3" s="173"/>
      <c r="N3" s="173"/>
      <c r="O3" s="173"/>
      <c r="P3" s="242"/>
      <c r="Q3" s="173"/>
      <c r="R3" s="173"/>
      <c r="S3" s="173"/>
      <c r="T3" s="173"/>
    </row>
    <row r="4" spans="1:20" ht="26.25" customHeight="1">
      <c r="A4" s="173" t="s">
        <v>865</v>
      </c>
      <c r="B4" s="173"/>
      <c r="C4" s="173"/>
      <c r="D4" s="173"/>
      <c r="E4" s="173"/>
      <c r="F4" s="173"/>
      <c r="G4" s="173"/>
      <c r="H4" s="173"/>
      <c r="I4" s="173"/>
      <c r="J4" s="173"/>
      <c r="K4" s="173"/>
      <c r="L4" s="173"/>
      <c r="M4" s="173"/>
      <c r="N4" s="173"/>
      <c r="P4" s="243"/>
      <c r="Q4" s="174"/>
      <c r="R4" s="173"/>
      <c r="S4" s="173"/>
      <c r="T4" s="173"/>
    </row>
    <row r="5" spans="1:20" ht="26.25" customHeight="1">
      <c r="L5" s="1202" t="str">
        <f>IF(入力シート!F14="","",入力シート!F14)</f>
        <v/>
      </c>
      <c r="M5" s="1202"/>
      <c r="N5" s="1202"/>
      <c r="P5" s="243"/>
      <c r="Q5" s="174"/>
      <c r="R5" s="173"/>
      <c r="S5" s="173"/>
      <c r="T5" s="173"/>
    </row>
    <row r="6" spans="1:20" ht="26.25" customHeight="1">
      <c r="A6" s="173"/>
      <c r="B6" s="173"/>
      <c r="C6" s="173"/>
      <c r="D6" s="173"/>
      <c r="E6" s="173"/>
      <c r="F6" s="173"/>
      <c r="G6" s="173"/>
      <c r="H6" s="173"/>
      <c r="I6" s="173"/>
      <c r="J6" s="173"/>
      <c r="K6" s="173"/>
      <c r="L6" s="173"/>
      <c r="M6" s="173"/>
      <c r="N6" s="173"/>
      <c r="O6" s="173"/>
      <c r="P6" s="243"/>
      <c r="Q6" s="174"/>
      <c r="R6" s="173"/>
      <c r="S6" s="173"/>
      <c r="T6" s="173"/>
    </row>
    <row r="7" spans="1:20" ht="26.25" customHeight="1">
      <c r="A7" s="173" t="s">
        <v>111</v>
      </c>
      <c r="C7" s="173"/>
      <c r="D7" s="173"/>
      <c r="E7" s="173"/>
      <c r="F7" s="173"/>
      <c r="G7" s="173"/>
      <c r="H7" s="173"/>
      <c r="I7" s="173"/>
      <c r="J7" s="173"/>
      <c r="K7" s="173"/>
      <c r="L7" s="173"/>
      <c r="M7" s="173"/>
      <c r="N7" s="173"/>
      <c r="O7" s="173"/>
      <c r="P7" s="243"/>
      <c r="Q7" s="174"/>
      <c r="R7" s="173"/>
      <c r="S7" s="173"/>
      <c r="T7" s="173"/>
    </row>
    <row r="8" spans="1:20" ht="26.25" customHeight="1">
      <c r="A8" s="173" t="s">
        <v>458</v>
      </c>
      <c r="C8" s="173"/>
      <c r="D8" s="173"/>
      <c r="E8" s="173"/>
      <c r="F8" s="173"/>
      <c r="G8" s="173"/>
      <c r="H8" s="173"/>
      <c r="I8" s="173"/>
      <c r="J8" s="173"/>
      <c r="K8" s="173"/>
      <c r="L8" s="173"/>
      <c r="M8" s="173"/>
      <c r="N8" s="173"/>
      <c r="O8" s="173"/>
      <c r="P8" s="243"/>
      <c r="Q8" s="174"/>
      <c r="R8" s="173"/>
      <c r="S8" s="173"/>
      <c r="T8" s="173"/>
    </row>
    <row r="9" spans="1:20" ht="26.25" customHeight="1">
      <c r="C9" s="175"/>
      <c r="D9" s="175"/>
      <c r="G9" s="1206" t="str">
        <f>IF(入力シート!F32="","",入力シート!F32)</f>
        <v/>
      </c>
      <c r="H9" s="1206"/>
      <c r="I9" s="1206"/>
      <c r="J9" s="1206"/>
      <c r="K9" s="1206"/>
      <c r="L9" s="1206"/>
      <c r="M9" s="1206"/>
      <c r="N9" s="1206"/>
      <c r="O9" s="176"/>
    </row>
    <row r="10" spans="1:20" ht="41.25" customHeight="1">
      <c r="C10" s="177" t="s">
        <v>2</v>
      </c>
      <c r="D10" s="175"/>
      <c r="E10" s="171" t="s">
        <v>370</v>
      </c>
      <c r="G10" s="1207" t="str">
        <f>IF(入力シート!F33="","",入力シート!F33&amp;入力シート!G33&amp;入力シート!H33&amp;入力シート!I33&amp;入力シート!J33&amp;入力シート!F34)</f>
        <v/>
      </c>
      <c r="H10" s="1207"/>
      <c r="I10" s="1207"/>
      <c r="J10" s="1207"/>
      <c r="K10" s="1207"/>
      <c r="L10" s="1207"/>
      <c r="M10" s="1207"/>
      <c r="N10" s="1207"/>
      <c r="O10" s="178"/>
      <c r="Q10" s="179"/>
    </row>
    <row r="11" spans="1:20" ht="26.25" customHeight="1">
      <c r="C11" s="175"/>
      <c r="D11" s="175"/>
      <c r="E11" s="171" t="s">
        <v>371</v>
      </c>
      <c r="G11" s="1208" t="str">
        <f>IF(入力シート!F27="","",入力シート!F27)</f>
        <v/>
      </c>
      <c r="H11" s="1208"/>
      <c r="I11" s="1208"/>
      <c r="J11" s="1208"/>
      <c r="K11" s="1208"/>
      <c r="L11" s="1208"/>
      <c r="M11" s="1208"/>
      <c r="N11" s="1208"/>
      <c r="O11" s="180"/>
      <c r="P11" s="244"/>
    </row>
    <row r="12" spans="1:20" ht="26.25" customHeight="1">
      <c r="C12" s="175"/>
      <c r="D12" s="175"/>
      <c r="E12" s="171" t="s">
        <v>122</v>
      </c>
      <c r="G12" s="1208" t="str">
        <f>IF(入力シート!F28="","",入力シート!F28)</f>
        <v/>
      </c>
      <c r="H12" s="1208"/>
      <c r="I12" s="1208"/>
      <c r="J12" s="1217" t="str">
        <f>IF(入力シート!F30="","",入力シート!F30&amp;入力シート!J30)</f>
        <v/>
      </c>
      <c r="K12" s="1217"/>
      <c r="L12" s="1217"/>
      <c r="M12" s="1217"/>
      <c r="N12" s="1217"/>
      <c r="O12" s="181"/>
      <c r="Q12" s="245"/>
      <c r="R12" s="172"/>
    </row>
    <row r="13" spans="1:20" ht="26.25" customHeight="1">
      <c r="C13" s="175"/>
      <c r="D13" s="175"/>
      <c r="E13" s="171" t="s">
        <v>123</v>
      </c>
      <c r="G13" s="1209" t="str">
        <f>IF(入力シート!F31="","",入力シート!F31)</f>
        <v/>
      </c>
      <c r="H13" s="1209"/>
      <c r="I13" s="1209"/>
      <c r="J13" s="1209"/>
      <c r="K13" s="1209"/>
      <c r="L13" s="1209"/>
      <c r="M13" s="1209"/>
      <c r="N13" s="1209"/>
      <c r="O13" s="182"/>
      <c r="Q13" s="244"/>
      <c r="R13" s="172"/>
    </row>
    <row r="14" spans="1:20" ht="26.25" customHeight="1">
      <c r="C14" s="175"/>
      <c r="D14" s="175"/>
      <c r="G14" s="183"/>
      <c r="H14" s="183"/>
      <c r="I14" s="183"/>
      <c r="J14" s="326"/>
      <c r="K14" s="326"/>
      <c r="L14" s="183"/>
      <c r="M14" s="183"/>
      <c r="N14" s="183"/>
      <c r="O14" s="182"/>
      <c r="Q14" s="244"/>
      <c r="R14" s="172"/>
    </row>
    <row r="15" spans="1:20" ht="26.25" hidden="1" customHeight="1" outlineLevel="1">
      <c r="C15" s="175"/>
      <c r="D15" s="175"/>
      <c r="G15" s="1206" t="str">
        <f>IF(入力シート!F45="","",入力シート!F45)</f>
        <v/>
      </c>
      <c r="H15" s="1206"/>
      <c r="I15" s="1206"/>
      <c r="J15" s="1206"/>
      <c r="K15" s="1206"/>
      <c r="L15" s="1206"/>
      <c r="M15" s="1206"/>
      <c r="N15" s="1206"/>
      <c r="O15" s="176"/>
      <c r="Q15" s="246"/>
      <c r="R15" s="172"/>
    </row>
    <row r="16" spans="1:20" ht="41.25" hidden="1" customHeight="1" outlineLevel="1">
      <c r="C16" s="177" t="s">
        <v>15</v>
      </c>
      <c r="D16" s="175"/>
      <c r="E16" s="171" t="s">
        <v>370</v>
      </c>
      <c r="G16" s="1207" t="str">
        <f>IF(入力シート!F46="","",入力シート!F46&amp;入力シート!G46&amp;入力シート!H46&amp;入力シート!I46&amp;入力シート!J46&amp;入力シート!F47)</f>
        <v/>
      </c>
      <c r="H16" s="1207"/>
      <c r="I16" s="1207"/>
      <c r="J16" s="1207"/>
      <c r="K16" s="1207"/>
      <c r="L16" s="1207"/>
      <c r="M16" s="1207"/>
      <c r="N16" s="1207"/>
      <c r="O16" s="178"/>
      <c r="Q16" s="246"/>
      <c r="R16" s="179"/>
    </row>
    <row r="17" spans="3:18" ht="26.25" hidden="1" customHeight="1" outlineLevel="1">
      <c r="C17" s="175"/>
      <c r="D17" s="175"/>
      <c r="E17" s="171" t="s">
        <v>371</v>
      </c>
      <c r="G17" s="1208" t="str">
        <f>IF(入力シート!F40="","",入力シート!F40)</f>
        <v/>
      </c>
      <c r="H17" s="1208"/>
      <c r="I17" s="1208"/>
      <c r="J17" s="1208"/>
      <c r="K17" s="1208"/>
      <c r="L17" s="1208"/>
      <c r="M17" s="1208"/>
      <c r="N17" s="1208"/>
      <c r="O17" s="180"/>
      <c r="Q17" s="247"/>
      <c r="R17" s="172"/>
    </row>
    <row r="18" spans="3:18" ht="26.25" hidden="1" customHeight="1" outlineLevel="1">
      <c r="C18" s="175"/>
      <c r="D18" s="175"/>
      <c r="E18" s="171" t="s">
        <v>122</v>
      </c>
      <c r="G18" s="1208" t="str">
        <f>IF(入力シート!F41="","",入力シート!F41)</f>
        <v/>
      </c>
      <c r="H18" s="1208"/>
      <c r="I18" s="1208"/>
      <c r="J18" s="1217" t="str">
        <f>IF(入力シート!F43="","",入力シート!F43&amp;入力シート!J43)</f>
        <v/>
      </c>
      <c r="K18" s="1217"/>
      <c r="L18" s="1217"/>
      <c r="M18" s="1217"/>
      <c r="N18" s="1217"/>
      <c r="O18" s="181"/>
      <c r="Q18" s="247"/>
      <c r="R18" s="172"/>
    </row>
    <row r="19" spans="3:18" ht="26.25" hidden="1" customHeight="1" outlineLevel="1">
      <c r="C19" s="175"/>
      <c r="D19" s="175"/>
      <c r="E19" s="171" t="s">
        <v>123</v>
      </c>
      <c r="G19" s="1209" t="str">
        <f>IF(入力シート!F44="","",入力シート!F44)</f>
        <v/>
      </c>
      <c r="H19" s="1209"/>
      <c r="I19" s="1209"/>
      <c r="J19" s="1209"/>
      <c r="K19" s="1209"/>
      <c r="L19" s="1209"/>
      <c r="M19" s="1209"/>
      <c r="N19" s="1209"/>
      <c r="O19" s="182"/>
      <c r="Q19" s="247"/>
      <c r="R19" s="172"/>
    </row>
    <row r="20" spans="3:18" ht="26.25" customHeight="1" collapsed="1">
      <c r="C20" s="175"/>
      <c r="D20" s="175"/>
      <c r="G20" s="183"/>
      <c r="H20" s="183"/>
      <c r="I20" s="183"/>
      <c r="J20" s="326"/>
      <c r="K20" s="326"/>
      <c r="L20" s="183"/>
      <c r="M20" s="183"/>
      <c r="N20" s="183"/>
      <c r="O20" s="182"/>
      <c r="Q20" s="248" t="s">
        <v>379</v>
      </c>
      <c r="R20" s="172"/>
    </row>
    <row r="21" spans="3:18" ht="26.25" hidden="1" customHeight="1" outlineLevel="1">
      <c r="C21" s="175"/>
      <c r="D21" s="175"/>
      <c r="G21" s="1206" t="str">
        <f>IF(入力シート!F58="","",入力シート!F58)</f>
        <v/>
      </c>
      <c r="H21" s="1206"/>
      <c r="I21" s="1206"/>
      <c r="J21" s="1206"/>
      <c r="K21" s="1206"/>
      <c r="L21" s="1206"/>
      <c r="M21" s="1206"/>
      <c r="N21" s="1206"/>
      <c r="O21" s="176"/>
      <c r="Q21" s="246"/>
      <c r="R21" s="172"/>
    </row>
    <row r="22" spans="3:18" ht="41.25" hidden="1" customHeight="1" outlineLevel="1">
      <c r="C22" s="177" t="s">
        <v>372</v>
      </c>
      <c r="D22" s="175"/>
      <c r="E22" s="171" t="s">
        <v>370</v>
      </c>
      <c r="G22" s="1207" t="str">
        <f>IF(入力シート!F59="","",入力シート!F59&amp;入力シート!G59&amp;入力シート!H59&amp;入力シート!I59&amp;入力シート!J59&amp;入力シート!F60)</f>
        <v/>
      </c>
      <c r="H22" s="1207"/>
      <c r="I22" s="1207"/>
      <c r="J22" s="1207"/>
      <c r="K22" s="1207"/>
      <c r="L22" s="1207"/>
      <c r="M22" s="1207"/>
      <c r="N22" s="1207"/>
      <c r="O22" s="178"/>
      <c r="Q22" s="246"/>
      <c r="R22" s="179"/>
    </row>
    <row r="23" spans="3:18" ht="26.25" hidden="1" customHeight="1" outlineLevel="1">
      <c r="C23" s="175"/>
      <c r="D23" s="175"/>
      <c r="E23" s="171" t="s">
        <v>371</v>
      </c>
      <c r="G23" s="1208" t="str">
        <f>IF(入力シート!F53="","",入力シート!F53)</f>
        <v/>
      </c>
      <c r="H23" s="1208"/>
      <c r="I23" s="1208"/>
      <c r="J23" s="1208"/>
      <c r="K23" s="1208"/>
      <c r="L23" s="1208"/>
      <c r="M23" s="1208"/>
      <c r="N23" s="1208"/>
      <c r="O23" s="180"/>
      <c r="Q23" s="247"/>
      <c r="R23" s="172"/>
    </row>
    <row r="24" spans="3:18" ht="26.25" hidden="1" customHeight="1" outlineLevel="1">
      <c r="C24" s="175"/>
      <c r="D24" s="175"/>
      <c r="E24" s="171" t="s">
        <v>122</v>
      </c>
      <c r="G24" s="1208" t="str">
        <f>IF(入力シート!F54="","",入力シート!F54)</f>
        <v/>
      </c>
      <c r="H24" s="1208"/>
      <c r="I24" s="1208"/>
      <c r="J24" s="1217" t="str">
        <f>IF(入力シート!F56="","",入力シート!F56&amp;入力シート!J56)</f>
        <v/>
      </c>
      <c r="K24" s="1217"/>
      <c r="L24" s="1217"/>
      <c r="M24" s="1217"/>
      <c r="N24" s="1217"/>
      <c r="O24" s="181"/>
      <c r="Q24" s="247"/>
      <c r="R24" s="172"/>
    </row>
    <row r="25" spans="3:18" ht="26.25" hidden="1" customHeight="1" outlineLevel="1">
      <c r="C25" s="175"/>
      <c r="D25" s="175"/>
      <c r="E25" s="171" t="s">
        <v>123</v>
      </c>
      <c r="G25" s="1209" t="str">
        <f>IF(入力シート!F57="","",入力シート!F57)</f>
        <v/>
      </c>
      <c r="H25" s="1209"/>
      <c r="I25" s="1209"/>
      <c r="J25" s="1209"/>
      <c r="K25" s="1209"/>
      <c r="L25" s="1209"/>
      <c r="M25" s="1209"/>
      <c r="N25" s="1209"/>
      <c r="O25" s="182"/>
      <c r="Q25" s="247"/>
      <c r="R25" s="172"/>
    </row>
    <row r="26" spans="3:18" ht="26.25" customHeight="1" collapsed="1">
      <c r="C26" s="175"/>
      <c r="D26" s="175"/>
      <c r="G26" s="183"/>
      <c r="H26" s="183"/>
      <c r="I26" s="183"/>
      <c r="J26" s="326"/>
      <c r="K26" s="326"/>
      <c r="L26" s="183"/>
      <c r="M26" s="183"/>
      <c r="N26" s="183"/>
      <c r="O26" s="182"/>
      <c r="Q26" s="248" t="s">
        <v>380</v>
      </c>
      <c r="R26" s="172"/>
    </row>
    <row r="27" spans="3:18" ht="26.25" hidden="1" customHeight="1" outlineLevel="1">
      <c r="C27" s="175"/>
      <c r="D27" s="175"/>
      <c r="G27" s="1206" t="str">
        <f>IF(入力シート!F71="","",入力シート!F71)</f>
        <v/>
      </c>
      <c r="H27" s="1206"/>
      <c r="I27" s="1206"/>
      <c r="J27" s="1206"/>
      <c r="K27" s="1206"/>
      <c r="L27" s="1206"/>
      <c r="M27" s="1206"/>
      <c r="N27" s="1206"/>
      <c r="O27" s="176"/>
      <c r="Q27" s="246"/>
      <c r="R27" s="172"/>
    </row>
    <row r="28" spans="3:18" ht="41.25" hidden="1" customHeight="1" outlineLevel="1">
      <c r="C28" s="177" t="s">
        <v>373</v>
      </c>
      <c r="D28" s="175"/>
      <c r="E28" s="171" t="s">
        <v>370</v>
      </c>
      <c r="G28" s="1207" t="str">
        <f>IF(入力シート!F72="","",入力シート!F72&amp;入力シート!G72&amp;入力シート!H72&amp;入力シート!I72&amp;入力シート!J72&amp;入力シート!F73)</f>
        <v/>
      </c>
      <c r="H28" s="1207"/>
      <c r="I28" s="1207"/>
      <c r="J28" s="1207"/>
      <c r="K28" s="1207"/>
      <c r="L28" s="1207"/>
      <c r="M28" s="1207"/>
      <c r="N28" s="1207"/>
      <c r="O28" s="178"/>
      <c r="Q28" s="246"/>
      <c r="R28" s="179"/>
    </row>
    <row r="29" spans="3:18" ht="26.25" hidden="1" customHeight="1" outlineLevel="1">
      <c r="C29" s="175"/>
      <c r="D29" s="175"/>
      <c r="E29" s="171" t="s">
        <v>371</v>
      </c>
      <c r="G29" s="1208" t="str">
        <f>IF(入力シート!F66="","",入力シート!F66)</f>
        <v/>
      </c>
      <c r="H29" s="1208"/>
      <c r="I29" s="1208"/>
      <c r="J29" s="1208"/>
      <c r="K29" s="1208"/>
      <c r="L29" s="1208"/>
      <c r="M29" s="1208"/>
      <c r="N29" s="1208"/>
      <c r="O29" s="180"/>
      <c r="Q29" s="247"/>
      <c r="R29" s="172"/>
    </row>
    <row r="30" spans="3:18" ht="26.25" hidden="1" customHeight="1" outlineLevel="1">
      <c r="C30" s="175"/>
      <c r="D30" s="175"/>
      <c r="E30" s="171" t="s">
        <v>122</v>
      </c>
      <c r="G30" s="1208" t="str">
        <f>IF(入力シート!F67="","",入力シート!F67)</f>
        <v/>
      </c>
      <c r="H30" s="1208"/>
      <c r="I30" s="1208"/>
      <c r="J30" s="1217" t="str">
        <f>IF(入力シート!F69="","",入力シート!F69&amp;入力シート!J69)</f>
        <v/>
      </c>
      <c r="K30" s="1217"/>
      <c r="L30" s="1217"/>
      <c r="M30" s="1217"/>
      <c r="N30" s="1217"/>
      <c r="O30" s="181"/>
      <c r="Q30" s="247"/>
      <c r="R30" s="172"/>
    </row>
    <row r="31" spans="3:18" ht="26.25" hidden="1" customHeight="1" outlineLevel="1">
      <c r="C31" s="175"/>
      <c r="D31" s="175"/>
      <c r="E31" s="171" t="s">
        <v>123</v>
      </c>
      <c r="G31" s="1209" t="str">
        <f>IF(入力シート!F70="","",入力シート!F70)</f>
        <v/>
      </c>
      <c r="H31" s="1209"/>
      <c r="I31" s="1209"/>
      <c r="J31" s="1209"/>
      <c r="K31" s="1209"/>
      <c r="L31" s="1209"/>
      <c r="M31" s="1209"/>
      <c r="N31" s="1209"/>
      <c r="O31" s="182"/>
      <c r="Q31" s="247"/>
      <c r="R31" s="172"/>
    </row>
    <row r="32" spans="3:18" ht="26.25" customHeight="1" collapsed="1">
      <c r="Q32" s="248" t="s">
        <v>381</v>
      </c>
      <c r="R32" s="172"/>
    </row>
    <row r="33" spans="1:18" ht="26.25" customHeight="1">
      <c r="A33" s="1212" t="s">
        <v>932</v>
      </c>
      <c r="B33" s="1213"/>
      <c r="C33" s="1213"/>
      <c r="D33" s="1213"/>
      <c r="E33" s="1213"/>
      <c r="F33" s="1213"/>
      <c r="G33" s="1213"/>
      <c r="H33" s="1213"/>
      <c r="I33" s="1213"/>
      <c r="J33" s="1213"/>
      <c r="K33" s="1213"/>
      <c r="L33" s="1213"/>
      <c r="M33" s="1213"/>
      <c r="N33" s="1213"/>
      <c r="O33" s="1213"/>
    </row>
    <row r="34" spans="1:18" ht="26.25" customHeight="1">
      <c r="A34" s="1212"/>
      <c r="B34" s="1213"/>
      <c r="C34" s="1213"/>
      <c r="D34" s="1213"/>
      <c r="E34" s="1213"/>
      <c r="F34" s="1213"/>
      <c r="G34" s="1213"/>
      <c r="H34" s="1213"/>
      <c r="I34" s="1213"/>
      <c r="J34" s="1213"/>
      <c r="K34" s="1213"/>
      <c r="L34" s="1213"/>
      <c r="M34" s="1213"/>
      <c r="N34" s="1213"/>
      <c r="O34" s="1213"/>
    </row>
    <row r="35" spans="1:18" ht="26.25" customHeight="1">
      <c r="A35" s="1213"/>
      <c r="B35" s="1213"/>
      <c r="C35" s="1213"/>
      <c r="D35" s="1213"/>
      <c r="E35" s="1213"/>
      <c r="F35" s="1213"/>
      <c r="G35" s="1213"/>
      <c r="H35" s="1213"/>
      <c r="I35" s="1213"/>
      <c r="J35" s="1213"/>
      <c r="K35" s="1213"/>
      <c r="L35" s="1213"/>
      <c r="M35" s="1213"/>
      <c r="N35" s="1213"/>
      <c r="O35" s="1213"/>
    </row>
    <row r="36" spans="1:18" ht="26.25" customHeight="1">
      <c r="A36" s="1213" t="s">
        <v>124</v>
      </c>
      <c r="B36" s="1213"/>
      <c r="C36" s="1213"/>
      <c r="D36" s="1213"/>
      <c r="E36" s="1213"/>
      <c r="F36" s="1213"/>
      <c r="G36" s="1213"/>
      <c r="H36" s="1213"/>
      <c r="I36" s="1213"/>
      <c r="J36" s="1213"/>
      <c r="K36" s="1213"/>
      <c r="L36" s="1213"/>
      <c r="M36" s="1213"/>
      <c r="N36" s="1213"/>
      <c r="O36" s="1213"/>
      <c r="Q36" s="184"/>
    </row>
    <row r="37" spans="1:18" ht="26.25" customHeight="1">
      <c r="A37" s="1205" t="s">
        <v>739</v>
      </c>
      <c r="B37" s="1205"/>
      <c r="C37" s="1205"/>
      <c r="D37" s="1205"/>
      <c r="E37" s="1205"/>
      <c r="F37" s="1205"/>
      <c r="G37" s="1205"/>
      <c r="H37" s="1205"/>
      <c r="I37" s="1205"/>
      <c r="J37" s="1205"/>
      <c r="K37" s="1205"/>
      <c r="L37" s="1205"/>
      <c r="M37" s="1205"/>
      <c r="N37" s="1205"/>
      <c r="O37" s="185"/>
    </row>
    <row r="38" spans="1:18" ht="26.25" customHeight="1">
      <c r="A38" s="1205"/>
      <c r="B38" s="1205"/>
      <c r="C38" s="1205"/>
      <c r="D38" s="1205"/>
      <c r="E38" s="1205"/>
      <c r="F38" s="1205"/>
      <c r="G38" s="1205"/>
      <c r="H38" s="1205"/>
      <c r="I38" s="1205"/>
      <c r="J38" s="1205"/>
      <c r="K38" s="1205"/>
      <c r="L38" s="1205"/>
      <c r="M38" s="1205"/>
      <c r="N38" s="1205"/>
      <c r="O38" s="185"/>
    </row>
    <row r="39" spans="1:18" ht="26.25" customHeight="1">
      <c r="A39" s="1205"/>
      <c r="B39" s="1205"/>
      <c r="C39" s="1205"/>
      <c r="D39" s="1205"/>
      <c r="E39" s="1205"/>
      <c r="F39" s="1205"/>
      <c r="G39" s="1205"/>
      <c r="H39" s="1205"/>
      <c r="I39" s="1205"/>
      <c r="J39" s="1205"/>
      <c r="K39" s="1205"/>
      <c r="L39" s="1205"/>
      <c r="M39" s="1205"/>
      <c r="N39" s="1205"/>
      <c r="O39" s="185"/>
    </row>
    <row r="40" spans="1:18" ht="26.25" customHeight="1">
      <c r="A40" s="1205"/>
      <c r="B40" s="1205"/>
      <c r="C40" s="1205"/>
      <c r="D40" s="1205"/>
      <c r="E40" s="1205"/>
      <c r="F40" s="1205"/>
      <c r="G40" s="1205"/>
      <c r="H40" s="1205"/>
      <c r="I40" s="1205"/>
      <c r="J40" s="1205"/>
      <c r="K40" s="1205"/>
      <c r="L40" s="1205"/>
      <c r="M40" s="1205"/>
      <c r="N40" s="1205"/>
      <c r="O40" s="185"/>
    </row>
    <row r="41" spans="1:18" ht="26.25" customHeight="1">
      <c r="A41" s="1205"/>
      <c r="B41" s="1205"/>
      <c r="C41" s="1205"/>
      <c r="D41" s="1205"/>
      <c r="E41" s="1205"/>
      <c r="F41" s="1205"/>
      <c r="G41" s="1205"/>
      <c r="H41" s="1205"/>
      <c r="I41" s="1205"/>
      <c r="J41" s="1205"/>
      <c r="K41" s="1205"/>
      <c r="L41" s="1205"/>
      <c r="M41" s="1205"/>
      <c r="N41" s="1205"/>
      <c r="O41" s="185"/>
    </row>
    <row r="42" spans="1:18" ht="26.25" customHeight="1">
      <c r="A42" s="1205"/>
      <c r="B42" s="1205"/>
      <c r="C42" s="1205"/>
      <c r="D42" s="1205"/>
      <c r="E42" s="1205"/>
      <c r="F42" s="1205"/>
      <c r="G42" s="1205"/>
      <c r="H42" s="1205"/>
      <c r="I42" s="1205"/>
      <c r="J42" s="1205"/>
      <c r="K42" s="1205"/>
      <c r="L42" s="1205"/>
      <c r="M42" s="1205"/>
      <c r="N42" s="1205"/>
      <c r="O42" s="185"/>
    </row>
    <row r="43" spans="1:18" ht="26.25" customHeight="1">
      <c r="A43" s="186"/>
      <c r="B43" s="186"/>
      <c r="C43" s="186"/>
      <c r="D43" s="186"/>
      <c r="E43" s="186"/>
      <c r="F43" s="186"/>
      <c r="G43" s="186"/>
      <c r="H43" s="186"/>
      <c r="I43" s="186"/>
      <c r="J43" s="186"/>
      <c r="K43" s="186"/>
      <c r="L43" s="186"/>
      <c r="M43" s="186"/>
      <c r="N43" s="186"/>
      <c r="O43" s="186"/>
    </row>
    <row r="44" spans="1:18" ht="27" customHeight="1"/>
    <row r="45" spans="1:18" ht="27" customHeight="1">
      <c r="A45" s="1203" t="s">
        <v>125</v>
      </c>
      <c r="B45" s="1203"/>
      <c r="C45" s="1203"/>
      <c r="D45" s="1203"/>
      <c r="E45" s="1203"/>
      <c r="F45" s="1203"/>
      <c r="G45" s="1203"/>
      <c r="H45" s="1203"/>
      <c r="I45" s="1203"/>
      <c r="J45" s="1203"/>
      <c r="K45" s="1203"/>
      <c r="L45" s="1203"/>
      <c r="M45" s="1203"/>
      <c r="N45" s="1203"/>
      <c r="O45" s="1203"/>
      <c r="P45" s="243"/>
    </row>
    <row r="46" spans="1:18" ht="27" customHeight="1"/>
    <row r="47" spans="1:18" ht="27" customHeight="1">
      <c r="B47" s="171" t="s">
        <v>126</v>
      </c>
      <c r="P47" s="240"/>
      <c r="R47" s="172"/>
    </row>
    <row r="48" spans="1:18" ht="27" customHeight="1">
      <c r="B48" s="304" t="s">
        <v>953</v>
      </c>
      <c r="C48" s="173"/>
      <c r="D48" s="173"/>
      <c r="E48" s="173"/>
      <c r="F48" s="173"/>
      <c r="G48" s="173"/>
      <c r="H48" s="173"/>
      <c r="I48" s="173"/>
      <c r="J48" s="173"/>
      <c r="K48" s="173"/>
      <c r="L48" s="173"/>
      <c r="M48" s="173"/>
      <c r="N48" s="173"/>
      <c r="O48" s="173"/>
      <c r="P48" s="240"/>
      <c r="R48" s="172"/>
    </row>
    <row r="49" spans="2:18" ht="27" customHeight="1">
      <c r="P49" s="240"/>
      <c r="R49" s="172"/>
    </row>
    <row r="50" spans="2:18" ht="27" customHeight="1">
      <c r="B50" s="171" t="s">
        <v>127</v>
      </c>
      <c r="P50" s="240"/>
      <c r="R50" s="172"/>
    </row>
    <row r="51" spans="2:18" ht="27" customHeight="1">
      <c r="B51" s="1214" t="str">
        <f>IF(入力シート!F11="","",入力シート!F11)</f>
        <v/>
      </c>
      <c r="C51" s="1214"/>
      <c r="D51" s="1214"/>
      <c r="E51" s="1214"/>
      <c r="F51" s="1214"/>
      <c r="G51" s="1214"/>
      <c r="H51" s="1214"/>
      <c r="I51" s="1214"/>
      <c r="J51" s="1214"/>
      <c r="K51" s="1214"/>
      <c r="L51" s="1214"/>
      <c r="M51" s="188"/>
      <c r="N51" s="303" t="s">
        <v>954</v>
      </c>
      <c r="P51" s="240"/>
      <c r="R51" s="172"/>
    </row>
    <row r="52" spans="2:18" ht="27" customHeight="1">
      <c r="P52" s="240"/>
      <c r="R52" s="172"/>
    </row>
    <row r="53" spans="2:18" ht="27" customHeight="1">
      <c r="B53" s="171" t="s">
        <v>128</v>
      </c>
      <c r="P53" s="240"/>
      <c r="R53" s="172"/>
    </row>
    <row r="54" spans="2:18" ht="27" customHeight="1">
      <c r="B54" s="187" t="s">
        <v>231</v>
      </c>
      <c r="P54" s="240"/>
      <c r="R54" s="172"/>
    </row>
    <row r="55" spans="2:18" ht="27" customHeight="1">
      <c r="P55" s="240"/>
      <c r="R55" s="172"/>
    </row>
    <row r="56" spans="2:18" ht="27" customHeight="1">
      <c r="B56" s="171" t="s">
        <v>382</v>
      </c>
      <c r="P56" s="240"/>
      <c r="R56" s="172"/>
    </row>
    <row r="57" spans="2:18" ht="27" customHeight="1">
      <c r="B57" s="187" t="s">
        <v>383</v>
      </c>
      <c r="C57" s="1215">
        <f>N98</f>
        <v>0</v>
      </c>
      <c r="D57" s="1215"/>
      <c r="E57" s="1215"/>
      <c r="F57" s="1215"/>
      <c r="G57" s="1215"/>
      <c r="O57" s="190"/>
      <c r="P57" s="240"/>
      <c r="Q57" s="914" t="s">
        <v>833</v>
      </c>
    </row>
    <row r="58" spans="2:18" ht="27" customHeight="1">
      <c r="P58" s="240"/>
      <c r="R58" s="172"/>
    </row>
    <row r="59" spans="2:18" ht="27" customHeight="1">
      <c r="B59" s="171" t="s">
        <v>130</v>
      </c>
      <c r="P59" s="240"/>
      <c r="R59" s="172"/>
    </row>
    <row r="60" spans="2:18" ht="27" customHeight="1">
      <c r="P60" s="240"/>
      <c r="R60" s="172"/>
    </row>
    <row r="61" spans="2:18" ht="27" customHeight="1">
      <c r="B61" s="173" t="s">
        <v>131</v>
      </c>
      <c r="C61" s="173"/>
      <c r="P61" s="240"/>
      <c r="R61" s="191"/>
    </row>
    <row r="62" spans="2:18" ht="27" customHeight="1">
      <c r="B62" s="187" t="s">
        <v>232</v>
      </c>
      <c r="C62" s="173"/>
      <c r="D62" s="173"/>
      <c r="H62" s="1216" t="s">
        <v>689</v>
      </c>
      <c r="I62" s="1216"/>
      <c r="J62" s="1216"/>
      <c r="K62" s="1216"/>
      <c r="L62" s="1216"/>
      <c r="M62" s="1216"/>
      <c r="N62" s="1216"/>
      <c r="O62" s="192"/>
      <c r="P62" s="240"/>
      <c r="R62" s="179"/>
    </row>
    <row r="63" spans="2:18" ht="27" customHeight="1">
      <c r="B63" s="187" t="s">
        <v>233</v>
      </c>
      <c r="C63" s="173"/>
      <c r="D63" s="173"/>
      <c r="H63" s="1210" t="str">
        <f>IF(入力シート!F15="","",入力シート!F15)</f>
        <v/>
      </c>
      <c r="I63" s="1210"/>
      <c r="J63" s="1210"/>
      <c r="K63" s="1210"/>
      <c r="L63" s="1210"/>
      <c r="M63" s="1210"/>
      <c r="N63" s="1210"/>
      <c r="O63" s="192"/>
      <c r="P63" s="240"/>
      <c r="R63" s="179"/>
    </row>
    <row r="64" spans="2:18" ht="27" customHeight="1">
      <c r="B64" s="187" t="s">
        <v>234</v>
      </c>
      <c r="C64" s="173"/>
      <c r="D64" s="173"/>
      <c r="H64" s="1211" t="str">
        <f>IF(入力シート!F17="","",入力シート!F17)</f>
        <v/>
      </c>
      <c r="I64" s="1211"/>
      <c r="J64" s="1211"/>
      <c r="K64" s="1211"/>
      <c r="L64" s="1211"/>
      <c r="M64" s="1211"/>
      <c r="N64" s="1211"/>
      <c r="O64" s="192"/>
      <c r="P64" s="240"/>
      <c r="R64" s="179"/>
    </row>
    <row r="65" spans="2:18" ht="27" customHeight="1">
      <c r="P65" s="240"/>
      <c r="R65" s="179"/>
    </row>
    <row r="66" spans="2:18" ht="27" customHeight="1">
      <c r="B66" s="171" t="s">
        <v>133</v>
      </c>
      <c r="P66" s="240"/>
      <c r="R66" s="191"/>
    </row>
    <row r="67" spans="2:18" ht="27" customHeight="1">
      <c r="B67" s="171" t="s">
        <v>134</v>
      </c>
      <c r="P67" s="240"/>
      <c r="R67" s="172"/>
    </row>
    <row r="68" spans="2:18" ht="27" customHeight="1">
      <c r="B68" s="171" t="s">
        <v>135</v>
      </c>
      <c r="P68" s="240"/>
      <c r="R68" s="193"/>
    </row>
    <row r="69" spans="2:18" s="172" customFormat="1" ht="27" customHeight="1">
      <c r="B69" s="194" t="s">
        <v>408</v>
      </c>
      <c r="P69" s="241"/>
      <c r="R69" s="195"/>
    </row>
    <row r="70" spans="2:18" s="172" customFormat="1" ht="27" customHeight="1">
      <c r="P70" s="241"/>
      <c r="R70" s="195"/>
    </row>
    <row r="71" spans="2:18" s="172" customFormat="1" ht="27" customHeight="1">
      <c r="P71" s="241"/>
      <c r="R71" s="195"/>
    </row>
    <row r="72" spans="2:18" s="172" customFormat="1" ht="27" customHeight="1">
      <c r="P72" s="241"/>
      <c r="R72" s="195"/>
    </row>
    <row r="73" spans="2:18" s="172" customFormat="1" ht="27" customHeight="1">
      <c r="P73" s="241"/>
      <c r="R73" s="195"/>
    </row>
    <row r="74" spans="2:18" s="172" customFormat="1" ht="27" customHeight="1">
      <c r="P74" s="241"/>
      <c r="R74" s="195"/>
    </row>
    <row r="75" spans="2:18" s="172" customFormat="1" ht="27" customHeight="1">
      <c r="P75" s="241"/>
      <c r="R75" s="195"/>
    </row>
    <row r="76" spans="2:18" s="172" customFormat="1" ht="27" customHeight="1">
      <c r="P76" s="241"/>
      <c r="R76" s="195"/>
    </row>
    <row r="77" spans="2:18" s="172" customFormat="1" ht="27" customHeight="1">
      <c r="P77" s="241"/>
      <c r="R77" s="195"/>
    </row>
    <row r="78" spans="2:18" ht="27" customHeight="1">
      <c r="P78" s="240"/>
      <c r="R78" s="172"/>
    </row>
    <row r="79" spans="2:18" ht="27" customHeight="1">
      <c r="P79" s="240"/>
      <c r="R79" s="172"/>
    </row>
    <row r="80" spans="2:18" ht="27" customHeight="1"/>
    <row r="81" spans="1:17" ht="27" customHeight="1"/>
    <row r="82" spans="1:17" ht="27" customHeight="1"/>
    <row r="83" spans="1:17" ht="27" customHeight="1"/>
    <row r="84" spans="1:17" ht="27" customHeight="1"/>
    <row r="85" spans="1:17" ht="26.25" customHeight="1"/>
    <row r="86" spans="1:17" ht="26.25" customHeight="1">
      <c r="A86" s="171" t="s">
        <v>136</v>
      </c>
    </row>
    <row r="87" spans="1:17" ht="26.25" customHeight="1"/>
    <row r="88" spans="1:17" ht="26.25" customHeight="1">
      <c r="A88" s="1203" t="s">
        <v>137</v>
      </c>
      <c r="B88" s="1203"/>
      <c r="C88" s="1203"/>
      <c r="D88" s="1203"/>
      <c r="E88" s="1203"/>
      <c r="F88" s="1203"/>
      <c r="G88" s="1203"/>
      <c r="H88" s="1203"/>
      <c r="I88" s="1203"/>
      <c r="J88" s="1203"/>
      <c r="K88" s="1203"/>
      <c r="L88" s="1203"/>
      <c r="M88" s="1203"/>
      <c r="N88" s="1203"/>
      <c r="O88" s="1203"/>
      <c r="P88" s="243"/>
    </row>
    <row r="89" spans="1:17" ht="26.25" customHeight="1"/>
    <row r="90" spans="1:17" ht="26.25" customHeight="1"/>
    <row r="91" spans="1:17" ht="26.25" customHeight="1">
      <c r="N91" s="189" t="s">
        <v>230</v>
      </c>
    </row>
    <row r="92" spans="1:17">
      <c r="B92" s="196" t="s">
        <v>139</v>
      </c>
      <c r="C92" s="1231" t="s">
        <v>140</v>
      </c>
      <c r="D92" s="1229"/>
      <c r="E92" s="1232"/>
      <c r="F92" s="1229" t="s">
        <v>235</v>
      </c>
      <c r="G92" s="1229"/>
      <c r="H92" s="1229"/>
      <c r="I92" s="1229"/>
      <c r="J92" s="1242" t="s">
        <v>491</v>
      </c>
      <c r="K92" s="1243"/>
      <c r="L92" s="1243"/>
      <c r="M92" s="1243"/>
      <c r="N92" s="197" t="s">
        <v>141</v>
      </c>
      <c r="O92" s="198"/>
    </row>
    <row r="93" spans="1:17">
      <c r="B93" s="199" t="s">
        <v>142</v>
      </c>
      <c r="C93" s="1233"/>
      <c r="D93" s="1230"/>
      <c r="E93" s="1234"/>
      <c r="F93" s="1230"/>
      <c r="G93" s="1230"/>
      <c r="H93" s="1230"/>
      <c r="I93" s="1230"/>
      <c r="J93" s="1243"/>
      <c r="K93" s="1243"/>
      <c r="L93" s="1243"/>
      <c r="M93" s="1243"/>
      <c r="N93" s="200" t="s">
        <v>143</v>
      </c>
      <c r="O93" s="198"/>
    </row>
    <row r="94" spans="1:17" ht="55.5">
      <c r="B94" s="529" t="s">
        <v>144</v>
      </c>
      <c r="C94" s="1218">
        <f>IF('5.補助対象経費総括表（まとめ）'!C19="","",'5.補助対象経費総括表（まとめ）'!C19)</f>
        <v>0</v>
      </c>
      <c r="D94" s="1218"/>
      <c r="E94" s="1218"/>
      <c r="F94" s="1218">
        <f>IF('5.補助対象経費総括表（まとめ）'!D19="",0,'5.補助対象経費総括表（まとめ）'!D19)</f>
        <v>0</v>
      </c>
      <c r="G94" s="1218"/>
      <c r="H94" s="1218"/>
      <c r="I94" s="1218"/>
      <c r="J94" s="1236">
        <v>0.33333333333333331</v>
      </c>
      <c r="K94" s="1237"/>
      <c r="L94" s="1237"/>
      <c r="M94" s="1238"/>
      <c r="N94" s="659">
        <f>IF(F94="",0,ROUNDDOWN(F94*$J$94,0))</f>
        <v>0</v>
      </c>
      <c r="O94" s="202"/>
      <c r="Q94" s="203"/>
    </row>
    <row r="95" spans="1:17" ht="55.5">
      <c r="B95" s="544" t="s">
        <v>820</v>
      </c>
      <c r="C95" s="1219">
        <f>IF('5.補助対象経費総括表（まとめ）'!C20="","",'5.補助対象経費総括表（まとめ）'!C20)</f>
        <v>0</v>
      </c>
      <c r="D95" s="1219"/>
      <c r="E95" s="1219"/>
      <c r="F95" s="1218">
        <f>IF('5.補助対象経費総括表（まとめ）'!D20="",0,'5.補助対象経費総括表（まとめ）'!D20)</f>
        <v>0</v>
      </c>
      <c r="G95" s="1218"/>
      <c r="H95" s="1218"/>
      <c r="I95" s="1218"/>
      <c r="J95" s="1239"/>
      <c r="K95" s="1240"/>
      <c r="L95" s="1240"/>
      <c r="M95" s="1241"/>
      <c r="N95" s="659">
        <f>IF(F95="",0,ROUNDDOWN(F95*$J$94,0))</f>
        <v>0</v>
      </c>
      <c r="O95" s="202"/>
      <c r="Q95" s="203"/>
    </row>
    <row r="96" spans="1:17" ht="56.25" customHeight="1" thickBot="1">
      <c r="A96" s="426"/>
      <c r="B96" s="545" t="s">
        <v>590</v>
      </c>
      <c r="C96" s="1226">
        <f>SUM(C94:E95)</f>
        <v>0</v>
      </c>
      <c r="D96" s="1226"/>
      <c r="E96" s="1226"/>
      <c r="F96" s="1226">
        <f>SUM(F94:I95)</f>
        <v>0</v>
      </c>
      <c r="G96" s="1226"/>
      <c r="H96" s="1226"/>
      <c r="I96" s="1226"/>
      <c r="J96" s="1225" t="s">
        <v>674</v>
      </c>
      <c r="K96" s="1225"/>
      <c r="L96" s="1225"/>
      <c r="M96" s="1225"/>
      <c r="N96" s="668">
        <f>'5.補助対象経費総括表（まとめ）'!F23</f>
        <v>0</v>
      </c>
      <c r="Q96" s="914" t="s">
        <v>1040</v>
      </c>
    </row>
    <row r="97" spans="1:18" ht="93.75" customHeight="1" thickTop="1" thickBot="1">
      <c r="B97" s="546" t="s">
        <v>628</v>
      </c>
      <c r="C97" s="1220" t="s">
        <v>660</v>
      </c>
      <c r="D97" s="1221"/>
      <c r="E97" s="1221"/>
      <c r="F97" s="1220" t="s">
        <v>660</v>
      </c>
      <c r="G97" s="1221"/>
      <c r="H97" s="1221"/>
      <c r="I97" s="1221"/>
      <c r="J97" s="1222" t="s">
        <v>934</v>
      </c>
      <c r="K97" s="1223"/>
      <c r="L97" s="1223"/>
      <c r="M97" s="1224"/>
      <c r="N97" s="660">
        <f>IF('5.補助対象経費総括表（まとめ）'!F24="",0,'5.補助対象経費総括表（まとめ）'!F24)</f>
        <v>0</v>
      </c>
    </row>
    <row r="98" spans="1:18" ht="56.25" customHeight="1" thickTop="1">
      <c r="A98" s="426"/>
      <c r="B98" s="547" t="s">
        <v>92</v>
      </c>
      <c r="C98" s="1227">
        <f>C96</f>
        <v>0</v>
      </c>
      <c r="D98" s="1227"/>
      <c r="E98" s="1227"/>
      <c r="F98" s="1227">
        <f>F96</f>
        <v>0</v>
      </c>
      <c r="G98" s="1227"/>
      <c r="H98" s="1227"/>
      <c r="I98" s="1227"/>
      <c r="J98" s="1228" t="s">
        <v>41</v>
      </c>
      <c r="K98" s="1228"/>
      <c r="L98" s="1228"/>
      <c r="M98" s="1228"/>
      <c r="N98" s="669">
        <f>SUM(N96:N97)</f>
        <v>0</v>
      </c>
    </row>
    <row r="99" spans="1:18" s="172" customFormat="1" ht="26.25" customHeight="1">
      <c r="B99" s="171" t="s">
        <v>639</v>
      </c>
      <c r="P99" s="241"/>
      <c r="R99" s="171"/>
    </row>
    <row r="100" spans="1:18" s="172" customFormat="1" ht="26.25" customHeight="1">
      <c r="P100" s="241"/>
      <c r="R100" s="171"/>
    </row>
    <row r="101" spans="1:18" s="172" customFormat="1" ht="26.25" customHeight="1">
      <c r="P101" s="241"/>
      <c r="R101" s="171"/>
    </row>
    <row r="102" spans="1:18" s="172" customFormat="1" ht="26.25" customHeight="1">
      <c r="P102" s="241"/>
      <c r="R102" s="171"/>
    </row>
    <row r="103" spans="1:18" ht="26.25" customHeight="1"/>
    <row r="104" spans="1:18" ht="26.25" customHeight="1"/>
    <row r="105" spans="1:18" ht="26.25" customHeight="1"/>
    <row r="106" spans="1:18" ht="26.25" customHeight="1"/>
    <row r="107" spans="1:18" ht="26.25" customHeight="1"/>
    <row r="108" spans="1:18" ht="26.25" customHeight="1"/>
    <row r="109" spans="1:18" ht="26.25" customHeight="1"/>
    <row r="110" spans="1:18" ht="26.25" customHeight="1"/>
    <row r="111" spans="1:18" ht="26.25" customHeight="1"/>
    <row r="112" spans="1:18" ht="26.25" customHeight="1"/>
    <row r="113" spans="1:15" ht="26.25" customHeight="1"/>
    <row r="114" spans="1:15" ht="26.25" customHeight="1"/>
    <row r="115" spans="1:15" ht="26.25" customHeight="1"/>
    <row r="116" spans="1:15" ht="26.25" customHeight="1"/>
    <row r="117" spans="1:15" ht="26.25" customHeight="1"/>
    <row r="118" spans="1:15" ht="26.25" customHeight="1"/>
    <row r="119" spans="1:15" ht="26.25" customHeight="1"/>
    <row r="120" spans="1:15" ht="26.25" customHeight="1"/>
    <row r="122" spans="1:15">
      <c r="A122" s="171" t="s">
        <v>145</v>
      </c>
    </row>
    <row r="124" spans="1:15">
      <c r="A124" s="1203" t="s">
        <v>504</v>
      </c>
      <c r="B124" s="1203"/>
      <c r="C124" s="1203"/>
      <c r="D124" s="1203"/>
      <c r="E124" s="1203"/>
      <c r="F124" s="1203"/>
      <c r="G124" s="1203"/>
      <c r="H124" s="1203"/>
      <c r="I124" s="1203"/>
      <c r="J124" s="1203"/>
      <c r="K124" s="1203"/>
      <c r="L124" s="1203"/>
      <c r="M124" s="1203"/>
      <c r="N124" s="1203"/>
      <c r="O124" s="1203"/>
    </row>
    <row r="128" spans="1:15" ht="25.5" customHeight="1">
      <c r="B128" s="1235" t="s">
        <v>505</v>
      </c>
      <c r="C128" s="1235"/>
      <c r="D128" s="1235"/>
      <c r="E128" s="1235"/>
      <c r="F128" s="1235"/>
      <c r="G128" s="1235"/>
      <c r="H128" s="1235"/>
      <c r="I128" s="1235"/>
      <c r="J128" s="1235"/>
      <c r="K128" s="1235"/>
      <c r="L128" s="1235"/>
      <c r="M128" s="1235"/>
      <c r="N128" s="1235"/>
      <c r="O128" s="204"/>
    </row>
    <row r="129" spans="1:16">
      <c r="A129" s="173"/>
      <c r="B129" s="1235"/>
      <c r="C129" s="1235"/>
      <c r="D129" s="1235"/>
      <c r="E129" s="1235"/>
      <c r="F129" s="1235"/>
      <c r="G129" s="1235"/>
      <c r="H129" s="1235"/>
      <c r="I129" s="1235"/>
      <c r="J129" s="1235"/>
      <c r="K129" s="1235"/>
      <c r="L129" s="1235"/>
      <c r="M129" s="1235"/>
      <c r="N129" s="1235"/>
      <c r="O129" s="204"/>
    </row>
    <row r="130" spans="1:16">
      <c r="A130" s="173"/>
      <c r="B130" s="1235"/>
      <c r="C130" s="1235"/>
      <c r="D130" s="1235"/>
      <c r="E130" s="1235"/>
      <c r="F130" s="1235"/>
      <c r="G130" s="1235"/>
      <c r="H130" s="1235"/>
      <c r="I130" s="1235"/>
      <c r="J130" s="1235"/>
      <c r="K130" s="1235"/>
      <c r="L130" s="1235"/>
      <c r="M130" s="1235"/>
      <c r="N130" s="1235"/>
      <c r="O130" s="204"/>
    </row>
    <row r="132" spans="1:16">
      <c r="A132" s="1203" t="s">
        <v>146</v>
      </c>
      <c r="B132" s="1203"/>
      <c r="C132" s="1203"/>
      <c r="D132" s="1203"/>
      <c r="E132" s="1203"/>
      <c r="F132" s="1203"/>
      <c r="G132" s="1203"/>
      <c r="H132" s="1203"/>
      <c r="I132" s="1203"/>
      <c r="J132" s="1203"/>
      <c r="K132" s="1203"/>
      <c r="L132" s="1203"/>
      <c r="M132" s="1203"/>
      <c r="N132" s="1203"/>
      <c r="O132" s="1203"/>
      <c r="P132" s="242"/>
    </row>
    <row r="134" spans="1:16" ht="25.5" customHeight="1">
      <c r="B134" s="1200" t="s">
        <v>506</v>
      </c>
      <c r="C134" s="1200"/>
      <c r="D134" s="1200"/>
      <c r="E134" s="1200"/>
      <c r="F134" s="1200"/>
      <c r="G134" s="1200"/>
      <c r="H134" s="1200"/>
      <c r="I134" s="1200"/>
      <c r="J134" s="1200"/>
      <c r="K134" s="1200"/>
      <c r="L134" s="1200"/>
      <c r="M134" s="1200"/>
      <c r="N134" s="1200"/>
      <c r="O134" s="205"/>
      <c r="P134" s="249"/>
    </row>
    <row r="135" spans="1:16">
      <c r="B135" s="1200"/>
      <c r="C135" s="1200"/>
      <c r="D135" s="1200"/>
      <c r="E135" s="1200"/>
      <c r="F135" s="1200"/>
      <c r="G135" s="1200"/>
      <c r="H135" s="1200"/>
      <c r="I135" s="1200"/>
      <c r="J135" s="1200"/>
      <c r="K135" s="1200"/>
      <c r="L135" s="1200"/>
      <c r="M135" s="1200"/>
      <c r="N135" s="1200"/>
      <c r="O135" s="205"/>
    </row>
    <row r="136" spans="1:16">
      <c r="B136" s="1200"/>
      <c r="C136" s="1200"/>
      <c r="D136" s="1200"/>
      <c r="E136" s="1200"/>
      <c r="F136" s="1200"/>
      <c r="G136" s="1200"/>
      <c r="H136" s="1200"/>
      <c r="I136" s="1200"/>
      <c r="J136" s="1200"/>
      <c r="K136" s="1200"/>
      <c r="L136" s="1200"/>
      <c r="M136" s="1200"/>
      <c r="N136" s="1200"/>
      <c r="O136" s="205"/>
    </row>
    <row r="137" spans="1:16">
      <c r="B137" s="1200"/>
      <c r="C137" s="1200"/>
      <c r="D137" s="1200"/>
      <c r="E137" s="1200"/>
      <c r="F137" s="1200"/>
      <c r="G137" s="1200"/>
      <c r="H137" s="1200"/>
      <c r="I137" s="1200"/>
      <c r="J137" s="1200"/>
      <c r="K137" s="1200"/>
      <c r="L137" s="1200"/>
      <c r="M137" s="1200"/>
      <c r="N137" s="1200"/>
      <c r="O137" s="205"/>
    </row>
    <row r="138" spans="1:16">
      <c r="A138" s="171" t="s">
        <v>30</v>
      </c>
      <c r="B138" s="206"/>
      <c r="C138" s="206"/>
      <c r="D138" s="206"/>
      <c r="E138" s="206"/>
      <c r="F138" s="206"/>
      <c r="G138" s="206"/>
      <c r="H138" s="206"/>
      <c r="I138" s="206"/>
      <c r="J138" s="206"/>
      <c r="K138" s="206"/>
      <c r="L138" s="206"/>
      <c r="M138" s="206"/>
      <c r="N138" s="206"/>
      <c r="O138" s="206"/>
    </row>
    <row r="139" spans="1:16" ht="25.5" customHeight="1">
      <c r="B139" s="1200" t="s">
        <v>507</v>
      </c>
      <c r="C139" s="1200"/>
      <c r="D139" s="1200"/>
      <c r="E139" s="1200"/>
      <c r="F139" s="1200"/>
      <c r="G139" s="1200"/>
      <c r="H139" s="1200"/>
      <c r="I139" s="1200"/>
      <c r="J139" s="1200"/>
      <c r="K139" s="1200"/>
      <c r="L139" s="1200"/>
      <c r="M139" s="1200"/>
      <c r="N139" s="1200"/>
      <c r="O139" s="205"/>
      <c r="P139" s="249"/>
    </row>
    <row r="140" spans="1:16">
      <c r="B140" s="1200"/>
      <c r="C140" s="1200"/>
      <c r="D140" s="1200"/>
      <c r="E140" s="1200"/>
      <c r="F140" s="1200"/>
      <c r="G140" s="1200"/>
      <c r="H140" s="1200"/>
      <c r="I140" s="1200"/>
      <c r="J140" s="1200"/>
      <c r="K140" s="1200"/>
      <c r="L140" s="1200"/>
      <c r="M140" s="1200"/>
      <c r="N140" s="1200"/>
      <c r="O140" s="205"/>
    </row>
    <row r="141" spans="1:16">
      <c r="B141" s="1200"/>
      <c r="C141" s="1200"/>
      <c r="D141" s="1200"/>
      <c r="E141" s="1200"/>
      <c r="F141" s="1200"/>
      <c r="G141" s="1200"/>
      <c r="H141" s="1200"/>
      <c r="I141" s="1200"/>
      <c r="J141" s="1200"/>
      <c r="K141" s="1200"/>
      <c r="L141" s="1200"/>
      <c r="M141" s="1200"/>
      <c r="N141" s="1200"/>
      <c r="O141" s="206"/>
    </row>
    <row r="142" spans="1:16">
      <c r="B142" s="1200"/>
      <c r="C142" s="1200"/>
      <c r="D142" s="1200"/>
      <c r="E142" s="1200"/>
      <c r="F142" s="1200"/>
      <c r="G142" s="1200"/>
      <c r="H142" s="1200"/>
      <c r="I142" s="1200"/>
      <c r="J142" s="1200"/>
      <c r="K142" s="1200"/>
      <c r="L142" s="1200"/>
      <c r="M142" s="1200"/>
      <c r="N142" s="1200"/>
      <c r="O142" s="206"/>
    </row>
    <row r="143" spans="1:16" ht="25.5" customHeight="1">
      <c r="B143" s="205"/>
      <c r="C143" s="205"/>
      <c r="D143" s="205"/>
      <c r="E143" s="205"/>
      <c r="F143" s="205"/>
      <c r="G143" s="205"/>
      <c r="H143" s="205"/>
      <c r="I143" s="205"/>
      <c r="J143" s="327"/>
      <c r="K143" s="327"/>
      <c r="L143" s="205"/>
      <c r="M143" s="205"/>
      <c r="N143" s="205"/>
      <c r="O143" s="205"/>
      <c r="P143" s="249"/>
    </row>
    <row r="144" spans="1:16">
      <c r="B144" s="1200" t="s">
        <v>508</v>
      </c>
      <c r="C144" s="1200"/>
      <c r="D144" s="1200"/>
      <c r="E144" s="1200"/>
      <c r="F144" s="1200"/>
      <c r="G144" s="1200"/>
      <c r="H144" s="1200"/>
      <c r="I144" s="1200"/>
      <c r="J144" s="1200"/>
      <c r="K144" s="1200"/>
      <c r="L144" s="1200"/>
      <c r="M144" s="1200"/>
      <c r="N144" s="1200"/>
      <c r="O144" s="205"/>
    </row>
    <row r="145" spans="2:17">
      <c r="B145" s="1200"/>
      <c r="C145" s="1200"/>
      <c r="D145" s="1200"/>
      <c r="E145" s="1200"/>
      <c r="F145" s="1200"/>
      <c r="G145" s="1200"/>
      <c r="H145" s="1200"/>
      <c r="I145" s="1200"/>
      <c r="J145" s="1200"/>
      <c r="K145" s="1200"/>
      <c r="L145" s="1200"/>
      <c r="M145" s="1200"/>
      <c r="N145" s="1200"/>
      <c r="O145" s="206"/>
    </row>
    <row r="146" spans="2:17">
      <c r="B146" s="1200"/>
      <c r="C146" s="1200"/>
      <c r="D146" s="1200"/>
      <c r="E146" s="1200"/>
      <c r="F146" s="1200"/>
      <c r="G146" s="1200"/>
      <c r="H146" s="1200"/>
      <c r="I146" s="1200"/>
      <c r="J146" s="1200"/>
      <c r="K146" s="1200"/>
      <c r="L146" s="1200"/>
      <c r="M146" s="1200"/>
      <c r="N146" s="1200"/>
      <c r="O146" s="206"/>
    </row>
    <row r="147" spans="2:17" ht="25.5" customHeight="1">
      <c r="B147" s="1200"/>
      <c r="C147" s="1200"/>
      <c r="D147" s="1200"/>
      <c r="E147" s="1200"/>
      <c r="F147" s="1200"/>
      <c r="G147" s="1200"/>
      <c r="H147" s="1200"/>
      <c r="I147" s="1200"/>
      <c r="J147" s="1200"/>
      <c r="K147" s="1200"/>
      <c r="L147" s="1200"/>
      <c r="M147" s="1200"/>
      <c r="N147" s="1200"/>
      <c r="O147" s="205"/>
      <c r="P147" s="242"/>
    </row>
    <row r="148" spans="2:17">
      <c r="B148" s="205"/>
      <c r="C148" s="205"/>
      <c r="D148" s="205"/>
      <c r="E148" s="205"/>
      <c r="F148" s="205"/>
      <c r="G148" s="205"/>
      <c r="H148" s="205"/>
      <c r="I148" s="205"/>
      <c r="J148" s="327"/>
      <c r="K148" s="327"/>
      <c r="L148" s="205"/>
      <c r="M148" s="205"/>
      <c r="N148" s="205"/>
      <c r="O148" s="205"/>
    </row>
    <row r="149" spans="2:17" ht="25.5" customHeight="1">
      <c r="B149" s="1200" t="s">
        <v>509</v>
      </c>
      <c r="C149" s="1200"/>
      <c r="D149" s="1200"/>
      <c r="E149" s="1200"/>
      <c r="F149" s="1200"/>
      <c r="G149" s="1200"/>
      <c r="H149" s="1200"/>
      <c r="I149" s="1200"/>
      <c r="J149" s="1200"/>
      <c r="K149" s="1200"/>
      <c r="L149" s="1200"/>
      <c r="M149" s="1200"/>
      <c r="N149" s="1200"/>
      <c r="Q149" s="203"/>
    </row>
    <row r="150" spans="2:17" ht="25.5" customHeight="1">
      <c r="B150" s="1200"/>
      <c r="C150" s="1200"/>
      <c r="D150" s="1200"/>
      <c r="E150" s="1200"/>
      <c r="F150" s="1200"/>
      <c r="G150" s="1200"/>
      <c r="H150" s="1200"/>
      <c r="I150" s="1200"/>
      <c r="J150" s="1200"/>
      <c r="K150" s="1200"/>
      <c r="L150" s="1200"/>
      <c r="M150" s="1200"/>
      <c r="N150" s="1200"/>
      <c r="Q150" s="203"/>
    </row>
    <row r="151" spans="2:17" ht="25.5" customHeight="1">
      <c r="B151" s="1200"/>
      <c r="C151" s="1200"/>
      <c r="D151" s="1200"/>
      <c r="E151" s="1200"/>
      <c r="F151" s="1200"/>
      <c r="G151" s="1200"/>
      <c r="H151" s="1200"/>
      <c r="I151" s="1200"/>
      <c r="J151" s="1200"/>
      <c r="K151" s="1200"/>
      <c r="L151" s="1200"/>
      <c r="M151" s="1200"/>
      <c r="N151" s="1200"/>
      <c r="Q151" s="203"/>
    </row>
    <row r="152" spans="2:17" ht="25.5" customHeight="1">
      <c r="B152" s="1200"/>
      <c r="C152" s="1200"/>
      <c r="D152" s="1200"/>
      <c r="E152" s="1200"/>
      <c r="F152" s="1200"/>
      <c r="G152" s="1200"/>
      <c r="H152" s="1200"/>
      <c r="I152" s="1200"/>
      <c r="J152" s="1200"/>
      <c r="K152" s="1200"/>
      <c r="L152" s="1200"/>
      <c r="M152" s="1200"/>
      <c r="N152" s="1200"/>
      <c r="Q152" s="203"/>
    </row>
    <row r="153" spans="2:17" ht="25.5" customHeight="1">
      <c r="Q153" s="203"/>
    </row>
    <row r="154" spans="2:17" ht="25.5" customHeight="1">
      <c r="Q154" s="203"/>
    </row>
    <row r="155" spans="2:17" ht="25.5" customHeight="1">
      <c r="Q155" s="203"/>
    </row>
    <row r="156" spans="2:17" ht="25.5" customHeight="1">
      <c r="Q156" s="203"/>
    </row>
    <row r="157" spans="2:17" ht="25.5" customHeight="1">
      <c r="Q157" s="203"/>
    </row>
    <row r="158" spans="2:17" ht="25.5" customHeight="1">
      <c r="Q158" s="203"/>
    </row>
    <row r="159" spans="2:17" ht="25.5" customHeight="1">
      <c r="Q159" s="203"/>
    </row>
    <row r="160" spans="2:17" ht="25.5" customHeight="1">
      <c r="Q160" s="203"/>
    </row>
    <row r="161" spans="1:18" ht="25.5" customHeight="1">
      <c r="Q161" s="203"/>
    </row>
    <row r="162" spans="1:18" ht="25.5" customHeight="1">
      <c r="Q162" s="203"/>
    </row>
    <row r="165" spans="1:18" ht="26.25" customHeight="1">
      <c r="Q165" s="250" t="s">
        <v>420</v>
      </c>
      <c r="R165" s="207"/>
    </row>
    <row r="166" spans="1:18" ht="26.25" customHeight="1">
      <c r="A166" s="171" t="s">
        <v>147</v>
      </c>
      <c r="Q166" s="250" t="s">
        <v>346</v>
      </c>
      <c r="R166" s="207"/>
    </row>
    <row r="167" spans="1:18" s="208" customFormat="1" ht="26.25" customHeight="1">
      <c r="L167" s="1202" t="str">
        <f>IF(入力シート!F14="","",入力シート!F14)</f>
        <v/>
      </c>
      <c r="M167" s="1202"/>
      <c r="N167" s="1202"/>
      <c r="Q167" s="250" t="s">
        <v>389</v>
      </c>
      <c r="R167" s="172"/>
    </row>
    <row r="168" spans="1:18" ht="26.25" customHeight="1">
      <c r="A168" s="1203" t="s">
        <v>384</v>
      </c>
      <c r="B168" s="1203"/>
      <c r="C168" s="1203"/>
      <c r="D168" s="1203"/>
      <c r="E168" s="1203"/>
      <c r="F168" s="1203"/>
      <c r="G168" s="1203"/>
      <c r="H168" s="1203"/>
      <c r="I168" s="1203"/>
      <c r="J168" s="1203"/>
      <c r="K168" s="1203"/>
      <c r="L168" s="1203"/>
      <c r="M168" s="1203"/>
      <c r="N168" s="1203"/>
      <c r="O168" s="1203"/>
      <c r="Q168" s="241"/>
      <c r="R168" s="172"/>
    </row>
    <row r="169" spans="1:18" s="201" customFormat="1" ht="26.25" customHeight="1">
      <c r="A169" s="171"/>
      <c r="B169" s="171"/>
      <c r="C169" s="171"/>
      <c r="D169" s="171"/>
      <c r="E169" s="171"/>
      <c r="F169" s="171"/>
      <c r="G169" s="171"/>
      <c r="H169" s="171"/>
      <c r="I169" s="171"/>
      <c r="J169" s="171"/>
      <c r="K169" s="171"/>
      <c r="L169" s="171"/>
      <c r="M169" s="171"/>
      <c r="N169" s="171"/>
      <c r="O169" s="171"/>
      <c r="Q169" s="241"/>
      <c r="R169" s="172"/>
    </row>
    <row r="170" spans="1:18" ht="26.25" customHeight="1">
      <c r="A170" s="201"/>
      <c r="B170" s="1204" t="s">
        <v>148</v>
      </c>
      <c r="C170" s="1204" t="s">
        <v>149</v>
      </c>
      <c r="D170" s="1204" t="s">
        <v>150</v>
      </c>
      <c r="E170" s="1204"/>
      <c r="F170" s="1204"/>
      <c r="G170" s="1204"/>
      <c r="H170" s="1204" t="s">
        <v>151</v>
      </c>
      <c r="I170" s="1204"/>
      <c r="J170" s="1204"/>
      <c r="K170" s="1204"/>
      <c r="L170" s="1204"/>
      <c r="M170" s="1204"/>
      <c r="N170" s="1204" t="s">
        <v>6</v>
      </c>
      <c r="O170" s="173"/>
      <c r="Q170" s="251"/>
      <c r="R170" s="209"/>
    </row>
    <row r="171" spans="1:18" ht="26.25" customHeight="1">
      <c r="A171" s="201"/>
      <c r="B171" s="1204"/>
      <c r="C171" s="1204"/>
      <c r="D171" s="210" t="s">
        <v>152</v>
      </c>
      <c r="E171" s="210" t="s">
        <v>120</v>
      </c>
      <c r="F171" s="210" t="s">
        <v>121</v>
      </c>
      <c r="G171" s="210" t="s">
        <v>132</v>
      </c>
      <c r="H171" s="1204"/>
      <c r="I171" s="1204"/>
      <c r="J171" s="1204"/>
      <c r="K171" s="1204"/>
      <c r="L171" s="1204"/>
      <c r="M171" s="1204"/>
      <c r="N171" s="1204"/>
      <c r="O171" s="173"/>
      <c r="Q171" s="251"/>
      <c r="R171" s="209"/>
    </row>
    <row r="172" spans="1:18" ht="26.25" customHeight="1">
      <c r="A172" s="175"/>
      <c r="B172" s="153"/>
      <c r="C172" s="670"/>
      <c r="D172" s="129"/>
      <c r="E172" s="130"/>
      <c r="F172" s="130"/>
      <c r="G172" s="130"/>
      <c r="H172" s="1201"/>
      <c r="I172" s="1201"/>
      <c r="J172" s="1201"/>
      <c r="K172" s="1201"/>
      <c r="L172" s="1201"/>
      <c r="M172" s="1201"/>
      <c r="N172" s="153"/>
      <c r="O172" s="211"/>
      <c r="Q172" s="248" t="s">
        <v>153</v>
      </c>
      <c r="R172" s="172"/>
    </row>
    <row r="173" spans="1:18" ht="26.25" customHeight="1">
      <c r="A173" s="175"/>
      <c r="B173" s="153"/>
      <c r="C173" s="153"/>
      <c r="D173" s="129"/>
      <c r="E173" s="130"/>
      <c r="F173" s="130"/>
      <c r="G173" s="130"/>
      <c r="H173" s="1201"/>
      <c r="I173" s="1201"/>
      <c r="J173" s="1201"/>
      <c r="K173" s="1201"/>
      <c r="L173" s="1201"/>
      <c r="M173" s="1201"/>
      <c r="N173" s="153"/>
      <c r="O173" s="211"/>
      <c r="Q173" s="248" t="s">
        <v>236</v>
      </c>
      <c r="R173" s="172"/>
    </row>
    <row r="174" spans="1:18" ht="26.25" customHeight="1">
      <c r="A174" s="175"/>
      <c r="B174" s="153"/>
      <c r="C174" s="153"/>
      <c r="D174" s="129"/>
      <c r="E174" s="130"/>
      <c r="F174" s="130"/>
      <c r="G174" s="130"/>
      <c r="H174" s="1201"/>
      <c r="I174" s="1201"/>
      <c r="J174" s="1201"/>
      <c r="K174" s="1201"/>
      <c r="L174" s="1201"/>
      <c r="M174" s="1201"/>
      <c r="N174" s="153"/>
      <c r="O174" s="173"/>
      <c r="Q174" s="248" t="s">
        <v>352</v>
      </c>
      <c r="R174" s="172"/>
    </row>
    <row r="175" spans="1:18" ht="26.25" customHeight="1">
      <c r="B175" s="153"/>
      <c r="C175" s="153"/>
      <c r="D175" s="129"/>
      <c r="E175" s="130"/>
      <c r="F175" s="130"/>
      <c r="G175" s="130"/>
      <c r="H175" s="1201"/>
      <c r="I175" s="1201"/>
      <c r="J175" s="1201"/>
      <c r="K175" s="1201"/>
      <c r="L175" s="1201"/>
      <c r="M175" s="1201"/>
      <c r="N175" s="153"/>
      <c r="O175" s="173"/>
    </row>
    <row r="176" spans="1:18" ht="26.25" customHeight="1">
      <c r="B176" s="153"/>
      <c r="C176" s="153"/>
      <c r="D176" s="129"/>
      <c r="E176" s="130"/>
      <c r="F176" s="130"/>
      <c r="G176" s="130"/>
      <c r="H176" s="1201"/>
      <c r="I176" s="1201"/>
      <c r="J176" s="1201"/>
      <c r="K176" s="1201"/>
      <c r="L176" s="1201"/>
      <c r="M176" s="1201"/>
      <c r="N176" s="153"/>
      <c r="O176" s="173"/>
    </row>
    <row r="177" spans="2:15" ht="26.25" customHeight="1">
      <c r="B177" s="153"/>
      <c r="C177" s="153"/>
      <c r="D177" s="129"/>
      <c r="E177" s="130"/>
      <c r="F177" s="130"/>
      <c r="G177" s="130"/>
      <c r="H177" s="1201"/>
      <c r="I177" s="1201"/>
      <c r="J177" s="1201"/>
      <c r="K177" s="1201"/>
      <c r="L177" s="1201"/>
      <c r="M177" s="1201"/>
      <c r="N177" s="153"/>
      <c r="O177" s="173"/>
    </row>
    <row r="178" spans="2:15" ht="26.25" customHeight="1">
      <c r="B178" s="153"/>
      <c r="C178" s="153"/>
      <c r="D178" s="129"/>
      <c r="E178" s="130"/>
      <c r="F178" s="130"/>
      <c r="G178" s="130"/>
      <c r="H178" s="1201"/>
      <c r="I178" s="1201"/>
      <c r="J178" s="1201"/>
      <c r="K178" s="1201"/>
      <c r="L178" s="1201"/>
      <c r="M178" s="1201"/>
      <c r="N178" s="153"/>
      <c r="O178" s="173"/>
    </row>
    <row r="179" spans="2:15" ht="26.25" customHeight="1">
      <c r="B179" s="153"/>
      <c r="C179" s="153"/>
      <c r="D179" s="129"/>
      <c r="E179" s="130"/>
      <c r="F179" s="130"/>
      <c r="G179" s="130"/>
      <c r="H179" s="1201"/>
      <c r="I179" s="1201"/>
      <c r="J179" s="1201"/>
      <c r="K179" s="1201"/>
      <c r="L179" s="1201"/>
      <c r="M179" s="1201"/>
      <c r="N179" s="153"/>
      <c r="O179" s="173"/>
    </row>
    <row r="180" spans="2:15" ht="26.25" customHeight="1">
      <c r="B180" s="153"/>
      <c r="C180" s="153"/>
      <c r="D180" s="129"/>
      <c r="E180" s="130"/>
      <c r="F180" s="130"/>
      <c r="G180" s="130"/>
      <c r="H180" s="1201"/>
      <c r="I180" s="1201"/>
      <c r="J180" s="1201"/>
      <c r="K180" s="1201"/>
      <c r="L180" s="1201"/>
      <c r="M180" s="1201"/>
      <c r="N180" s="153"/>
      <c r="O180" s="173"/>
    </row>
    <row r="181" spans="2:15" ht="26.25" customHeight="1">
      <c r="B181" s="153"/>
      <c r="C181" s="153"/>
      <c r="D181" s="129"/>
      <c r="E181" s="130"/>
      <c r="F181" s="130"/>
      <c r="G181" s="130"/>
      <c r="H181" s="1201"/>
      <c r="I181" s="1201"/>
      <c r="J181" s="1201"/>
      <c r="K181" s="1201"/>
      <c r="L181" s="1201"/>
      <c r="M181" s="1201"/>
      <c r="N181" s="153"/>
      <c r="O181" s="173"/>
    </row>
    <row r="182" spans="2:15" ht="26.25" customHeight="1">
      <c r="B182" s="153"/>
      <c r="C182" s="153"/>
      <c r="D182" s="129"/>
      <c r="E182" s="130"/>
      <c r="F182" s="130"/>
      <c r="G182" s="130"/>
      <c r="H182" s="1201"/>
      <c r="I182" s="1201"/>
      <c r="J182" s="1201"/>
      <c r="K182" s="1201"/>
      <c r="L182" s="1201"/>
      <c r="M182" s="1201"/>
      <c r="N182" s="153"/>
      <c r="O182" s="173"/>
    </row>
    <row r="183" spans="2:15" ht="26.25" customHeight="1">
      <c r="B183" s="153"/>
      <c r="C183" s="153"/>
      <c r="D183" s="129"/>
      <c r="E183" s="130"/>
      <c r="F183" s="130"/>
      <c r="G183" s="130"/>
      <c r="H183" s="1201"/>
      <c r="I183" s="1201"/>
      <c r="J183" s="1201"/>
      <c r="K183" s="1201"/>
      <c r="L183" s="1201"/>
      <c r="M183" s="1201"/>
      <c r="N183" s="153"/>
      <c r="O183" s="173"/>
    </row>
    <row r="184" spans="2:15" ht="26.25" customHeight="1">
      <c r="B184" s="153"/>
      <c r="C184" s="153"/>
      <c r="D184" s="129"/>
      <c r="E184" s="130"/>
      <c r="F184" s="130"/>
      <c r="G184" s="130"/>
      <c r="H184" s="1201"/>
      <c r="I184" s="1201"/>
      <c r="J184" s="1201"/>
      <c r="K184" s="1201"/>
      <c r="L184" s="1201"/>
      <c r="M184" s="1201"/>
      <c r="N184" s="153"/>
      <c r="O184" s="173"/>
    </row>
    <row r="185" spans="2:15" ht="26.25" customHeight="1">
      <c r="B185" s="153"/>
      <c r="C185" s="153"/>
      <c r="D185" s="129"/>
      <c r="E185" s="130"/>
      <c r="F185" s="130"/>
      <c r="G185" s="130"/>
      <c r="H185" s="1201"/>
      <c r="I185" s="1201"/>
      <c r="J185" s="1201"/>
      <c r="K185" s="1201"/>
      <c r="L185" s="1201"/>
      <c r="M185" s="1201"/>
      <c r="N185" s="153"/>
      <c r="O185" s="173"/>
    </row>
    <row r="186" spans="2:15" ht="26.25" customHeight="1">
      <c r="B186" s="153"/>
      <c r="C186" s="153"/>
      <c r="D186" s="129"/>
      <c r="E186" s="130"/>
      <c r="F186" s="130"/>
      <c r="G186" s="130"/>
      <c r="H186" s="1201"/>
      <c r="I186" s="1201"/>
      <c r="J186" s="1201"/>
      <c r="K186" s="1201"/>
      <c r="L186" s="1201"/>
      <c r="M186" s="1201"/>
      <c r="N186" s="153"/>
      <c r="O186" s="173"/>
    </row>
    <row r="187" spans="2:15" ht="26.25" customHeight="1">
      <c r="B187" s="153"/>
      <c r="C187" s="153"/>
      <c r="D187" s="129"/>
      <c r="E187" s="130"/>
      <c r="F187" s="130"/>
      <c r="G187" s="130"/>
      <c r="H187" s="1201"/>
      <c r="I187" s="1201"/>
      <c r="J187" s="1201"/>
      <c r="K187" s="1201"/>
      <c r="L187" s="1201"/>
      <c r="M187" s="1201"/>
      <c r="N187" s="153"/>
      <c r="O187" s="173"/>
    </row>
    <row r="188" spans="2:15" ht="26.25" customHeight="1">
      <c r="B188" s="153"/>
      <c r="C188" s="153"/>
      <c r="D188" s="129"/>
      <c r="E188" s="130"/>
      <c r="F188" s="130"/>
      <c r="G188" s="130"/>
      <c r="H188" s="1201"/>
      <c r="I188" s="1201"/>
      <c r="J188" s="1201"/>
      <c r="K188" s="1201"/>
      <c r="L188" s="1201"/>
      <c r="M188" s="1201"/>
      <c r="N188" s="153"/>
      <c r="O188" s="173"/>
    </row>
    <row r="189" spans="2:15" ht="26.25" customHeight="1">
      <c r="B189" s="153"/>
      <c r="C189" s="153"/>
      <c r="D189" s="129"/>
      <c r="E189" s="130"/>
      <c r="F189" s="130"/>
      <c r="G189" s="130"/>
      <c r="H189" s="1201"/>
      <c r="I189" s="1201"/>
      <c r="J189" s="1201"/>
      <c r="K189" s="1201"/>
      <c r="L189" s="1201"/>
      <c r="M189" s="1201"/>
      <c r="N189" s="153"/>
      <c r="O189" s="173"/>
    </row>
    <row r="190" spans="2:15" ht="26.25" customHeight="1">
      <c r="B190" s="153"/>
      <c r="C190" s="153"/>
      <c r="D190" s="129"/>
      <c r="E190" s="130"/>
      <c r="F190" s="130"/>
      <c r="G190" s="130"/>
      <c r="H190" s="1201"/>
      <c r="I190" s="1201"/>
      <c r="J190" s="1201"/>
      <c r="K190" s="1201"/>
      <c r="L190" s="1201"/>
      <c r="M190" s="1201"/>
      <c r="N190" s="153"/>
    </row>
    <row r="191" spans="2:15" ht="26.25" customHeight="1">
      <c r="B191" s="153"/>
      <c r="C191" s="153"/>
      <c r="D191" s="129"/>
      <c r="E191" s="130"/>
      <c r="F191" s="130"/>
      <c r="G191" s="130"/>
      <c r="H191" s="1201"/>
      <c r="I191" s="1201"/>
      <c r="J191" s="1201"/>
      <c r="K191" s="1201"/>
      <c r="L191" s="1201"/>
      <c r="M191" s="1201"/>
      <c r="N191" s="153"/>
    </row>
    <row r="192" spans="2:15" ht="26.25" customHeight="1">
      <c r="B192" s="153"/>
      <c r="C192" s="153"/>
      <c r="D192" s="129"/>
      <c r="E192" s="130"/>
      <c r="F192" s="130"/>
      <c r="G192" s="130"/>
      <c r="H192" s="1201"/>
      <c r="I192" s="1201"/>
      <c r="J192" s="1201"/>
      <c r="K192" s="1201"/>
      <c r="L192" s="1201"/>
      <c r="M192" s="1201"/>
      <c r="N192" s="153"/>
    </row>
    <row r="193" spans="2:18" ht="26.25" customHeight="1">
      <c r="B193" s="153"/>
      <c r="C193" s="153"/>
      <c r="D193" s="129"/>
      <c r="E193" s="130"/>
      <c r="F193" s="130"/>
      <c r="G193" s="130"/>
      <c r="H193" s="1201"/>
      <c r="I193" s="1201"/>
      <c r="J193" s="1201"/>
      <c r="K193" s="1201"/>
      <c r="L193" s="1201"/>
      <c r="M193" s="1201"/>
      <c r="N193" s="153"/>
    </row>
    <row r="194" spans="2:18" ht="26.25" customHeight="1">
      <c r="B194" s="153"/>
      <c r="C194" s="153"/>
      <c r="D194" s="129"/>
      <c r="E194" s="130"/>
      <c r="F194" s="130"/>
      <c r="G194" s="130"/>
      <c r="H194" s="1201"/>
      <c r="I194" s="1201"/>
      <c r="J194" s="1201"/>
      <c r="K194" s="1201"/>
      <c r="L194" s="1201"/>
      <c r="M194" s="1201"/>
      <c r="N194" s="153"/>
    </row>
    <row r="195" spans="2:18" ht="26.25" customHeight="1">
      <c r="B195" s="153"/>
      <c r="C195" s="153"/>
      <c r="D195" s="129"/>
      <c r="E195" s="130"/>
      <c r="F195" s="130"/>
      <c r="G195" s="130"/>
      <c r="H195" s="1201"/>
      <c r="I195" s="1201"/>
      <c r="J195" s="1201"/>
      <c r="K195" s="1201"/>
      <c r="L195" s="1201"/>
      <c r="M195" s="1201"/>
      <c r="N195" s="153"/>
    </row>
    <row r="196" spans="2:18" ht="26.25" customHeight="1">
      <c r="B196" s="153"/>
      <c r="C196" s="153"/>
      <c r="D196" s="129"/>
      <c r="E196" s="130"/>
      <c r="F196" s="130"/>
      <c r="G196" s="130"/>
      <c r="H196" s="1201"/>
      <c r="I196" s="1201"/>
      <c r="J196" s="1201"/>
      <c r="K196" s="1201"/>
      <c r="L196" s="1201"/>
      <c r="M196" s="1201"/>
      <c r="N196" s="153"/>
    </row>
    <row r="197" spans="2:18" ht="26.25" customHeight="1"/>
    <row r="198" spans="2:18" ht="26.25" customHeight="1">
      <c r="B198" s="1200" t="s">
        <v>385</v>
      </c>
      <c r="C198" s="1200"/>
      <c r="D198" s="1200"/>
      <c r="E198" s="1200"/>
      <c r="F198" s="1200"/>
      <c r="G198" s="1200"/>
      <c r="H198" s="1200"/>
      <c r="I198" s="1200"/>
      <c r="J198" s="1200"/>
      <c r="K198" s="1200"/>
      <c r="L198" s="1200"/>
      <c r="M198" s="1200"/>
      <c r="N198" s="1200"/>
      <c r="O198" s="1200"/>
    </row>
    <row r="199" spans="2:18" ht="26.25" customHeight="1">
      <c r="B199" s="1200"/>
      <c r="C199" s="1200"/>
      <c r="D199" s="1200"/>
      <c r="E199" s="1200"/>
      <c r="F199" s="1200"/>
      <c r="G199" s="1200"/>
      <c r="H199" s="1200"/>
      <c r="I199" s="1200"/>
      <c r="J199" s="1200"/>
      <c r="K199" s="1200"/>
      <c r="L199" s="1200"/>
      <c r="M199" s="1200"/>
      <c r="N199" s="1200"/>
      <c r="O199" s="1200"/>
    </row>
    <row r="200" spans="2:18" ht="26.25" customHeight="1">
      <c r="B200" s="1200" t="s">
        <v>388</v>
      </c>
      <c r="C200" s="1200"/>
      <c r="D200" s="1200"/>
      <c r="E200" s="1200"/>
      <c r="F200" s="1200"/>
      <c r="G200" s="1200"/>
      <c r="H200" s="1200"/>
      <c r="I200" s="1200"/>
      <c r="J200" s="1200"/>
      <c r="K200" s="1200"/>
      <c r="L200" s="1200"/>
      <c r="M200" s="1200"/>
      <c r="N200" s="1200"/>
      <c r="O200" s="1200"/>
    </row>
    <row r="201" spans="2:18" ht="26.25" customHeight="1">
      <c r="B201" s="1200"/>
      <c r="C201" s="1200"/>
      <c r="D201" s="1200"/>
      <c r="E201" s="1200"/>
      <c r="F201" s="1200"/>
      <c r="G201" s="1200"/>
      <c r="H201" s="1200"/>
      <c r="I201" s="1200"/>
      <c r="J201" s="1200"/>
      <c r="K201" s="1200"/>
      <c r="L201" s="1200"/>
      <c r="M201" s="1200"/>
      <c r="N201" s="1200"/>
      <c r="O201" s="1200"/>
    </row>
    <row r="202" spans="2:18" ht="26.25" customHeight="1">
      <c r="B202" s="1200"/>
      <c r="C202" s="1200"/>
      <c r="D202" s="1200"/>
      <c r="E202" s="1200"/>
      <c r="F202" s="1200"/>
      <c r="G202" s="1200"/>
      <c r="H202" s="1200"/>
      <c r="I202" s="1200"/>
      <c r="J202" s="1200"/>
      <c r="K202" s="1200"/>
      <c r="L202" s="1200"/>
      <c r="M202" s="1200"/>
      <c r="N202" s="1200"/>
      <c r="O202" s="1200"/>
      <c r="Q202" s="212"/>
    </row>
    <row r="203" spans="2:18" ht="26.25" customHeight="1">
      <c r="B203" s="205"/>
      <c r="C203" s="205"/>
      <c r="D203" s="205"/>
      <c r="E203" s="205"/>
      <c r="F203" s="205"/>
      <c r="G203" s="205"/>
      <c r="H203" s="205"/>
      <c r="I203" s="205"/>
      <c r="J203" s="327"/>
      <c r="K203" s="327"/>
      <c r="L203" s="205"/>
      <c r="M203" s="205"/>
      <c r="N203" s="205"/>
      <c r="O203" s="205"/>
      <c r="Q203" s="212"/>
    </row>
    <row r="204" spans="2:18" ht="26.25" customHeight="1">
      <c r="B204" s="205"/>
      <c r="C204" s="205"/>
      <c r="D204" s="205"/>
      <c r="E204" s="205"/>
      <c r="F204" s="205"/>
      <c r="G204" s="205"/>
      <c r="H204" s="205"/>
      <c r="I204" s="205"/>
      <c r="J204" s="327"/>
      <c r="K204" s="327"/>
      <c r="L204" s="205"/>
      <c r="M204" s="205"/>
      <c r="N204" s="205"/>
      <c r="O204" s="205"/>
      <c r="Q204" s="212"/>
    </row>
    <row r="205" spans="2:18" ht="26.25" customHeight="1">
      <c r="B205" s="205"/>
      <c r="C205" s="205"/>
      <c r="D205" s="205"/>
      <c r="E205" s="205"/>
      <c r="F205" s="205"/>
      <c r="G205" s="205"/>
      <c r="H205" s="205"/>
      <c r="I205" s="205"/>
      <c r="J205" s="327"/>
      <c r="K205" s="327"/>
      <c r="L205" s="205"/>
      <c r="M205" s="205"/>
      <c r="N205" s="205"/>
      <c r="O205" s="205"/>
      <c r="Q205" s="212"/>
    </row>
    <row r="206" spans="2:18" ht="26.25" customHeight="1">
      <c r="B206" s="205"/>
      <c r="C206" s="205"/>
      <c r="D206" s="205"/>
      <c r="E206" s="205"/>
      <c r="F206" s="205"/>
      <c r="G206" s="205"/>
      <c r="H206" s="205"/>
      <c r="I206" s="205"/>
      <c r="J206" s="327"/>
      <c r="K206" s="327"/>
      <c r="L206" s="205"/>
      <c r="M206" s="205"/>
      <c r="N206" s="205"/>
      <c r="O206" s="205"/>
      <c r="Q206" s="212"/>
    </row>
    <row r="207" spans="2:18" ht="26.25" customHeight="1">
      <c r="C207" s="205"/>
      <c r="D207" s="205"/>
      <c r="E207" s="205"/>
      <c r="F207" s="205"/>
      <c r="G207" s="205"/>
      <c r="H207" s="205"/>
      <c r="I207" s="205"/>
      <c r="J207" s="327"/>
      <c r="K207" s="327"/>
      <c r="L207" s="205"/>
      <c r="M207" s="205"/>
      <c r="N207" s="205"/>
      <c r="O207" s="205"/>
    </row>
    <row r="208" spans="2:18" ht="26.25" hidden="1" customHeight="1" outlineLevel="1">
      <c r="Q208" s="250" t="s">
        <v>346</v>
      </c>
      <c r="R208" s="207"/>
    </row>
    <row r="209" spans="1:18" ht="26.25" hidden="1" customHeight="1" outlineLevel="1">
      <c r="A209" s="171" t="s">
        <v>147</v>
      </c>
      <c r="Q209" s="250" t="s">
        <v>389</v>
      </c>
      <c r="R209" s="207"/>
    </row>
    <row r="210" spans="1:18" s="208" customFormat="1" ht="26.25" hidden="1" customHeight="1" outlineLevel="1">
      <c r="L210" s="1202" t="str">
        <f>IF(入力シート!F14="","",入力シート!F14)</f>
        <v/>
      </c>
      <c r="M210" s="1202"/>
      <c r="N210" s="1202"/>
      <c r="Q210" s="252"/>
      <c r="R210" s="172"/>
    </row>
    <row r="211" spans="1:18" ht="26.25" hidden="1" customHeight="1" outlineLevel="1">
      <c r="A211" s="1203" t="s">
        <v>384</v>
      </c>
      <c r="B211" s="1203"/>
      <c r="C211" s="1203"/>
      <c r="D211" s="1203"/>
      <c r="E211" s="1203"/>
      <c r="F211" s="1203"/>
      <c r="G211" s="1203"/>
      <c r="H211" s="1203"/>
      <c r="I211" s="1203"/>
      <c r="J211" s="1203"/>
      <c r="K211" s="1203"/>
      <c r="L211" s="1203"/>
      <c r="M211" s="1203"/>
      <c r="N211" s="1203"/>
      <c r="O211" s="1203"/>
      <c r="Q211" s="241"/>
      <c r="R211" s="172"/>
    </row>
    <row r="212" spans="1:18" s="201" customFormat="1" ht="26.25" hidden="1" customHeight="1" outlineLevel="1">
      <c r="A212" s="171"/>
      <c r="B212" s="171"/>
      <c r="C212" s="171"/>
      <c r="D212" s="171"/>
      <c r="E212" s="171"/>
      <c r="F212" s="171"/>
      <c r="G212" s="171"/>
      <c r="H212" s="171"/>
      <c r="I212" s="171"/>
      <c r="J212" s="171"/>
      <c r="K212" s="171"/>
      <c r="L212" s="171"/>
      <c r="M212" s="171"/>
      <c r="N212" s="171"/>
      <c r="O212" s="171"/>
      <c r="Q212" s="241"/>
      <c r="R212" s="172"/>
    </row>
    <row r="213" spans="1:18" ht="26.25" hidden="1" customHeight="1" outlineLevel="1">
      <c r="A213" s="201"/>
      <c r="B213" s="1204" t="s">
        <v>148</v>
      </c>
      <c r="C213" s="1204" t="s">
        <v>149</v>
      </c>
      <c r="D213" s="1204" t="s">
        <v>150</v>
      </c>
      <c r="E213" s="1204"/>
      <c r="F213" s="1204"/>
      <c r="G213" s="1204"/>
      <c r="H213" s="1204" t="s">
        <v>151</v>
      </c>
      <c r="I213" s="1204"/>
      <c r="J213" s="1204"/>
      <c r="K213" s="1204"/>
      <c r="L213" s="1204"/>
      <c r="M213" s="1204"/>
      <c r="N213" s="1204" t="s">
        <v>6</v>
      </c>
      <c r="O213" s="173"/>
      <c r="Q213" s="251"/>
      <c r="R213" s="209"/>
    </row>
    <row r="214" spans="1:18" ht="26.25" hidden="1" customHeight="1" outlineLevel="1">
      <c r="A214" s="201"/>
      <c r="B214" s="1204"/>
      <c r="C214" s="1204"/>
      <c r="D214" s="210" t="s">
        <v>152</v>
      </c>
      <c r="E214" s="210" t="s">
        <v>120</v>
      </c>
      <c r="F214" s="210" t="s">
        <v>121</v>
      </c>
      <c r="G214" s="210" t="s">
        <v>132</v>
      </c>
      <c r="H214" s="1204"/>
      <c r="I214" s="1204"/>
      <c r="J214" s="1204"/>
      <c r="K214" s="1204"/>
      <c r="L214" s="1204"/>
      <c r="M214" s="1204"/>
      <c r="N214" s="1204"/>
      <c r="O214" s="173"/>
      <c r="Q214" s="251"/>
      <c r="R214" s="209"/>
    </row>
    <row r="215" spans="1:18" ht="26.25" hidden="1" customHeight="1" outlineLevel="1">
      <c r="A215" s="175"/>
      <c r="B215" s="153"/>
      <c r="C215" s="153"/>
      <c r="D215" s="129"/>
      <c r="E215" s="130"/>
      <c r="F215" s="130"/>
      <c r="G215" s="130"/>
      <c r="H215" s="1201"/>
      <c r="I215" s="1201"/>
      <c r="J215" s="1201"/>
      <c r="K215" s="1201"/>
      <c r="L215" s="1201"/>
      <c r="M215" s="1201"/>
      <c r="N215" s="153"/>
      <c r="O215" s="211"/>
      <c r="Q215" s="248" t="s">
        <v>153</v>
      </c>
      <c r="R215" s="172"/>
    </row>
    <row r="216" spans="1:18" ht="26.25" hidden="1" customHeight="1" outlineLevel="1">
      <c r="A216" s="175"/>
      <c r="B216" s="153"/>
      <c r="C216" s="153"/>
      <c r="D216" s="129"/>
      <c r="E216" s="130"/>
      <c r="F216" s="130"/>
      <c r="G216" s="130"/>
      <c r="H216" s="1201"/>
      <c r="I216" s="1201"/>
      <c r="J216" s="1201"/>
      <c r="K216" s="1201"/>
      <c r="L216" s="1201"/>
      <c r="M216" s="1201"/>
      <c r="N216" s="153"/>
      <c r="O216" s="211"/>
      <c r="Q216" s="248" t="s">
        <v>236</v>
      </c>
      <c r="R216" s="172"/>
    </row>
    <row r="217" spans="1:18" ht="26.25" hidden="1" customHeight="1" outlineLevel="1">
      <c r="A217" s="175"/>
      <c r="B217" s="153"/>
      <c r="C217" s="153"/>
      <c r="D217" s="129"/>
      <c r="E217" s="130"/>
      <c r="F217" s="130"/>
      <c r="G217" s="130"/>
      <c r="H217" s="1201"/>
      <c r="I217" s="1201"/>
      <c r="J217" s="1201"/>
      <c r="K217" s="1201"/>
      <c r="L217" s="1201"/>
      <c r="M217" s="1201"/>
      <c r="N217" s="153"/>
      <c r="O217" s="173"/>
      <c r="Q217" s="248" t="s">
        <v>352</v>
      </c>
      <c r="R217" s="172"/>
    </row>
    <row r="218" spans="1:18" ht="26.25" hidden="1" customHeight="1" outlineLevel="1">
      <c r="B218" s="153"/>
      <c r="C218" s="153"/>
      <c r="D218" s="129"/>
      <c r="E218" s="130"/>
      <c r="F218" s="130"/>
      <c r="G218" s="130"/>
      <c r="H218" s="1201"/>
      <c r="I218" s="1201"/>
      <c r="J218" s="1201"/>
      <c r="K218" s="1201"/>
      <c r="L218" s="1201"/>
      <c r="M218" s="1201"/>
      <c r="N218" s="153"/>
      <c r="O218" s="173"/>
    </row>
    <row r="219" spans="1:18" ht="26.25" hidden="1" customHeight="1" outlineLevel="1">
      <c r="B219" s="153"/>
      <c r="C219" s="153"/>
      <c r="D219" s="129"/>
      <c r="E219" s="130"/>
      <c r="F219" s="130"/>
      <c r="G219" s="130"/>
      <c r="H219" s="1201"/>
      <c r="I219" s="1201"/>
      <c r="J219" s="1201"/>
      <c r="K219" s="1201"/>
      <c r="L219" s="1201"/>
      <c r="M219" s="1201"/>
      <c r="N219" s="153"/>
      <c r="O219" s="173"/>
    </row>
    <row r="220" spans="1:18" ht="26.25" hidden="1" customHeight="1" outlineLevel="1">
      <c r="B220" s="153"/>
      <c r="C220" s="153"/>
      <c r="D220" s="129"/>
      <c r="E220" s="130"/>
      <c r="F220" s="130"/>
      <c r="G220" s="130"/>
      <c r="H220" s="1201"/>
      <c r="I220" s="1201"/>
      <c r="J220" s="1201"/>
      <c r="K220" s="1201"/>
      <c r="L220" s="1201"/>
      <c r="M220" s="1201"/>
      <c r="N220" s="153"/>
      <c r="O220" s="173"/>
    </row>
    <row r="221" spans="1:18" ht="26.25" hidden="1" customHeight="1" outlineLevel="1">
      <c r="B221" s="153"/>
      <c r="C221" s="153"/>
      <c r="D221" s="129"/>
      <c r="E221" s="130"/>
      <c r="F221" s="130"/>
      <c r="G221" s="130"/>
      <c r="H221" s="1201"/>
      <c r="I221" s="1201"/>
      <c r="J221" s="1201"/>
      <c r="K221" s="1201"/>
      <c r="L221" s="1201"/>
      <c r="M221" s="1201"/>
      <c r="N221" s="153"/>
      <c r="O221" s="173"/>
    </row>
    <row r="222" spans="1:18" ht="26.25" hidden="1" customHeight="1" outlineLevel="1">
      <c r="B222" s="153"/>
      <c r="C222" s="153"/>
      <c r="D222" s="129"/>
      <c r="E222" s="130"/>
      <c r="F222" s="130"/>
      <c r="G222" s="130"/>
      <c r="H222" s="1201"/>
      <c r="I222" s="1201"/>
      <c r="J222" s="1201"/>
      <c r="K222" s="1201"/>
      <c r="L222" s="1201"/>
      <c r="M222" s="1201"/>
      <c r="N222" s="153"/>
      <c r="O222" s="173"/>
    </row>
    <row r="223" spans="1:18" ht="26.25" hidden="1" customHeight="1" outlineLevel="1">
      <c r="B223" s="153"/>
      <c r="C223" s="153"/>
      <c r="D223" s="129"/>
      <c r="E223" s="130"/>
      <c r="F223" s="130"/>
      <c r="G223" s="130"/>
      <c r="H223" s="1201"/>
      <c r="I223" s="1201"/>
      <c r="J223" s="1201"/>
      <c r="K223" s="1201"/>
      <c r="L223" s="1201"/>
      <c r="M223" s="1201"/>
      <c r="N223" s="153"/>
      <c r="O223" s="173"/>
    </row>
    <row r="224" spans="1:18" ht="26.25" hidden="1" customHeight="1" outlineLevel="1">
      <c r="B224" s="153"/>
      <c r="C224" s="153"/>
      <c r="D224" s="129"/>
      <c r="E224" s="130"/>
      <c r="F224" s="130"/>
      <c r="G224" s="130"/>
      <c r="H224" s="1201"/>
      <c r="I224" s="1201"/>
      <c r="J224" s="1201"/>
      <c r="K224" s="1201"/>
      <c r="L224" s="1201"/>
      <c r="M224" s="1201"/>
      <c r="N224" s="153"/>
      <c r="O224" s="173"/>
    </row>
    <row r="225" spans="2:15" ht="26.25" hidden="1" customHeight="1" outlineLevel="1">
      <c r="B225" s="153"/>
      <c r="C225" s="153"/>
      <c r="D225" s="129"/>
      <c r="E225" s="130"/>
      <c r="F225" s="130"/>
      <c r="G225" s="130"/>
      <c r="H225" s="1201"/>
      <c r="I225" s="1201"/>
      <c r="J225" s="1201"/>
      <c r="K225" s="1201"/>
      <c r="L225" s="1201"/>
      <c r="M225" s="1201"/>
      <c r="N225" s="153"/>
      <c r="O225" s="173"/>
    </row>
    <row r="226" spans="2:15" ht="26.25" hidden="1" customHeight="1" outlineLevel="1">
      <c r="B226" s="153"/>
      <c r="C226" s="153"/>
      <c r="D226" s="129"/>
      <c r="E226" s="130"/>
      <c r="F226" s="130"/>
      <c r="G226" s="130"/>
      <c r="H226" s="1201"/>
      <c r="I226" s="1201"/>
      <c r="J226" s="1201"/>
      <c r="K226" s="1201"/>
      <c r="L226" s="1201"/>
      <c r="M226" s="1201"/>
      <c r="N226" s="153"/>
      <c r="O226" s="173"/>
    </row>
    <row r="227" spans="2:15" ht="26.25" hidden="1" customHeight="1" outlineLevel="1">
      <c r="B227" s="153"/>
      <c r="C227" s="153"/>
      <c r="D227" s="129"/>
      <c r="E227" s="130"/>
      <c r="F227" s="130"/>
      <c r="G227" s="130"/>
      <c r="H227" s="1201"/>
      <c r="I227" s="1201"/>
      <c r="J227" s="1201"/>
      <c r="K227" s="1201"/>
      <c r="L227" s="1201"/>
      <c r="M227" s="1201"/>
      <c r="N227" s="153"/>
      <c r="O227" s="173"/>
    </row>
    <row r="228" spans="2:15" ht="26.25" hidden="1" customHeight="1" outlineLevel="1">
      <c r="B228" s="153"/>
      <c r="C228" s="153"/>
      <c r="D228" s="129"/>
      <c r="E228" s="130"/>
      <c r="F228" s="130"/>
      <c r="G228" s="130"/>
      <c r="H228" s="1201"/>
      <c r="I228" s="1201"/>
      <c r="J228" s="1201"/>
      <c r="K228" s="1201"/>
      <c r="L228" s="1201"/>
      <c r="M228" s="1201"/>
      <c r="N228" s="153"/>
      <c r="O228" s="173"/>
    </row>
    <row r="229" spans="2:15" ht="26.25" hidden="1" customHeight="1" outlineLevel="1">
      <c r="B229" s="153"/>
      <c r="C229" s="153"/>
      <c r="D229" s="129"/>
      <c r="E229" s="130"/>
      <c r="F229" s="130"/>
      <c r="G229" s="130"/>
      <c r="H229" s="1201"/>
      <c r="I229" s="1201"/>
      <c r="J229" s="1201"/>
      <c r="K229" s="1201"/>
      <c r="L229" s="1201"/>
      <c r="M229" s="1201"/>
      <c r="N229" s="153"/>
      <c r="O229" s="173"/>
    </row>
    <row r="230" spans="2:15" ht="26.25" hidden="1" customHeight="1" outlineLevel="1">
      <c r="B230" s="153"/>
      <c r="C230" s="153"/>
      <c r="D230" s="129"/>
      <c r="E230" s="130"/>
      <c r="F230" s="130"/>
      <c r="G230" s="130"/>
      <c r="H230" s="1201"/>
      <c r="I230" s="1201"/>
      <c r="J230" s="1201"/>
      <c r="K230" s="1201"/>
      <c r="L230" s="1201"/>
      <c r="M230" s="1201"/>
      <c r="N230" s="153"/>
      <c r="O230" s="173"/>
    </row>
    <row r="231" spans="2:15" ht="26.25" hidden="1" customHeight="1" outlineLevel="1">
      <c r="B231" s="153"/>
      <c r="C231" s="153"/>
      <c r="D231" s="129"/>
      <c r="E231" s="130"/>
      <c r="F231" s="130"/>
      <c r="G231" s="130"/>
      <c r="H231" s="1201"/>
      <c r="I231" s="1201"/>
      <c r="J231" s="1201"/>
      <c r="K231" s="1201"/>
      <c r="L231" s="1201"/>
      <c r="M231" s="1201"/>
      <c r="N231" s="153"/>
      <c r="O231" s="173"/>
    </row>
    <row r="232" spans="2:15" ht="26.25" hidden="1" customHeight="1" outlineLevel="1">
      <c r="B232" s="153"/>
      <c r="C232" s="153"/>
      <c r="D232" s="129"/>
      <c r="E232" s="130"/>
      <c r="F232" s="130"/>
      <c r="G232" s="130"/>
      <c r="H232" s="1201"/>
      <c r="I232" s="1201"/>
      <c r="J232" s="1201"/>
      <c r="K232" s="1201"/>
      <c r="L232" s="1201"/>
      <c r="M232" s="1201"/>
      <c r="N232" s="153"/>
      <c r="O232" s="173"/>
    </row>
    <row r="233" spans="2:15" ht="26.25" hidden="1" customHeight="1" outlineLevel="1">
      <c r="B233" s="153"/>
      <c r="C233" s="153"/>
      <c r="D233" s="129"/>
      <c r="E233" s="130"/>
      <c r="F233" s="130"/>
      <c r="G233" s="130"/>
      <c r="H233" s="1201"/>
      <c r="I233" s="1201"/>
      <c r="J233" s="1201"/>
      <c r="K233" s="1201"/>
      <c r="L233" s="1201"/>
      <c r="M233" s="1201"/>
      <c r="N233" s="153"/>
    </row>
    <row r="234" spans="2:15" ht="26.25" hidden="1" customHeight="1" outlineLevel="1">
      <c r="B234" s="153"/>
      <c r="C234" s="153"/>
      <c r="D234" s="129"/>
      <c r="E234" s="130"/>
      <c r="F234" s="130"/>
      <c r="G234" s="130"/>
      <c r="H234" s="1201"/>
      <c r="I234" s="1201"/>
      <c r="J234" s="1201"/>
      <c r="K234" s="1201"/>
      <c r="L234" s="1201"/>
      <c r="M234" s="1201"/>
      <c r="N234" s="153"/>
    </row>
    <row r="235" spans="2:15" ht="26.25" hidden="1" customHeight="1" outlineLevel="1">
      <c r="B235" s="153"/>
      <c r="C235" s="153"/>
      <c r="D235" s="129"/>
      <c r="E235" s="130"/>
      <c r="F235" s="130"/>
      <c r="G235" s="130"/>
      <c r="H235" s="1201"/>
      <c r="I235" s="1201"/>
      <c r="J235" s="1201"/>
      <c r="K235" s="1201"/>
      <c r="L235" s="1201"/>
      <c r="M235" s="1201"/>
      <c r="N235" s="153"/>
    </row>
    <row r="236" spans="2:15" ht="26.25" hidden="1" customHeight="1" outlineLevel="1">
      <c r="B236" s="153"/>
      <c r="C236" s="153"/>
      <c r="D236" s="129"/>
      <c r="E236" s="130"/>
      <c r="F236" s="130"/>
      <c r="G236" s="130"/>
      <c r="H236" s="1201"/>
      <c r="I236" s="1201"/>
      <c r="J236" s="1201"/>
      <c r="K236" s="1201"/>
      <c r="L236" s="1201"/>
      <c r="M236" s="1201"/>
      <c r="N236" s="153"/>
    </row>
    <row r="237" spans="2:15" ht="26.25" hidden="1" customHeight="1" outlineLevel="1">
      <c r="B237" s="153"/>
      <c r="C237" s="153"/>
      <c r="D237" s="129"/>
      <c r="E237" s="130"/>
      <c r="F237" s="130"/>
      <c r="G237" s="130"/>
      <c r="H237" s="1201"/>
      <c r="I237" s="1201"/>
      <c r="J237" s="1201"/>
      <c r="K237" s="1201"/>
      <c r="L237" s="1201"/>
      <c r="M237" s="1201"/>
      <c r="N237" s="153"/>
    </row>
    <row r="238" spans="2:15" ht="26.25" hidden="1" customHeight="1" outlineLevel="1">
      <c r="B238" s="153"/>
      <c r="C238" s="153"/>
      <c r="D238" s="129"/>
      <c r="E238" s="130"/>
      <c r="F238" s="130"/>
      <c r="G238" s="130"/>
      <c r="H238" s="1201"/>
      <c r="I238" s="1201"/>
      <c r="J238" s="1201"/>
      <c r="K238" s="1201"/>
      <c r="L238" s="1201"/>
      <c r="M238" s="1201"/>
      <c r="N238" s="153"/>
    </row>
    <row r="239" spans="2:15" ht="26.25" hidden="1" customHeight="1" outlineLevel="1">
      <c r="B239" s="153"/>
      <c r="C239" s="153"/>
      <c r="D239" s="129"/>
      <c r="E239" s="130"/>
      <c r="F239" s="130"/>
      <c r="G239" s="130"/>
      <c r="H239" s="1201"/>
      <c r="I239" s="1201"/>
      <c r="J239" s="1201"/>
      <c r="K239" s="1201"/>
      <c r="L239" s="1201"/>
      <c r="M239" s="1201"/>
      <c r="N239" s="153"/>
    </row>
    <row r="240" spans="2:15" ht="26.25" hidden="1" customHeight="1" outlineLevel="1"/>
    <row r="241" spans="1:18" ht="26.25" hidden="1" customHeight="1" outlineLevel="1">
      <c r="B241" s="1200" t="s">
        <v>385</v>
      </c>
      <c r="C241" s="1200"/>
      <c r="D241" s="1200"/>
      <c r="E241" s="1200"/>
      <c r="F241" s="1200"/>
      <c r="G241" s="1200"/>
      <c r="H241" s="1200"/>
      <c r="I241" s="1200"/>
      <c r="J241" s="1200"/>
      <c r="K241" s="1200"/>
      <c r="L241" s="1200"/>
      <c r="M241" s="1200"/>
      <c r="N241" s="1200"/>
      <c r="O241" s="1200"/>
    </row>
    <row r="242" spans="1:18" ht="26.25" hidden="1" customHeight="1" outlineLevel="1">
      <c r="B242" s="1200"/>
      <c r="C242" s="1200"/>
      <c r="D242" s="1200"/>
      <c r="E242" s="1200"/>
      <c r="F242" s="1200"/>
      <c r="G242" s="1200"/>
      <c r="H242" s="1200"/>
      <c r="I242" s="1200"/>
      <c r="J242" s="1200"/>
      <c r="K242" s="1200"/>
      <c r="L242" s="1200"/>
      <c r="M242" s="1200"/>
      <c r="N242" s="1200"/>
      <c r="O242" s="1200"/>
    </row>
    <row r="243" spans="1:18" ht="26.25" hidden="1" customHeight="1" outlineLevel="1">
      <c r="B243" s="1200" t="s">
        <v>388</v>
      </c>
      <c r="C243" s="1200"/>
      <c r="D243" s="1200"/>
      <c r="E243" s="1200"/>
      <c r="F243" s="1200"/>
      <c r="G243" s="1200"/>
      <c r="H243" s="1200"/>
      <c r="I243" s="1200"/>
      <c r="J243" s="1200"/>
      <c r="K243" s="1200"/>
      <c r="L243" s="1200"/>
      <c r="M243" s="1200"/>
      <c r="N243" s="1200"/>
      <c r="O243" s="1200"/>
    </row>
    <row r="244" spans="1:18" ht="26.25" hidden="1" customHeight="1" outlineLevel="1">
      <c r="B244" s="1200"/>
      <c r="C244" s="1200"/>
      <c r="D244" s="1200"/>
      <c r="E244" s="1200"/>
      <c r="F244" s="1200"/>
      <c r="G244" s="1200"/>
      <c r="H244" s="1200"/>
      <c r="I244" s="1200"/>
      <c r="J244" s="1200"/>
      <c r="K244" s="1200"/>
      <c r="L244" s="1200"/>
      <c r="M244" s="1200"/>
      <c r="N244" s="1200"/>
      <c r="O244" s="1200"/>
    </row>
    <row r="245" spans="1:18" ht="26.25" hidden="1" customHeight="1" outlineLevel="1">
      <c r="B245" s="1200"/>
      <c r="C245" s="1200"/>
      <c r="D245" s="1200"/>
      <c r="E245" s="1200"/>
      <c r="F245" s="1200"/>
      <c r="G245" s="1200"/>
      <c r="H245" s="1200"/>
      <c r="I245" s="1200"/>
      <c r="J245" s="1200"/>
      <c r="K245" s="1200"/>
      <c r="L245" s="1200"/>
      <c r="M245" s="1200"/>
      <c r="N245" s="1200"/>
      <c r="O245" s="1200"/>
      <c r="Q245" s="212"/>
    </row>
    <row r="246" spans="1:18" ht="26.25" hidden="1" customHeight="1" outlineLevel="1">
      <c r="B246" s="205"/>
      <c r="C246" s="205"/>
      <c r="D246" s="205"/>
      <c r="E246" s="205"/>
      <c r="F246" s="205"/>
      <c r="G246" s="205"/>
      <c r="H246" s="205"/>
      <c r="I246" s="205"/>
      <c r="J246" s="327"/>
      <c r="K246" s="327"/>
      <c r="L246" s="205"/>
      <c r="M246" s="205"/>
      <c r="N246" s="205"/>
      <c r="O246" s="205"/>
      <c r="Q246" s="212"/>
    </row>
    <row r="247" spans="1:18" ht="26.25" hidden="1" customHeight="1" outlineLevel="1">
      <c r="B247" s="205"/>
      <c r="C247" s="205"/>
      <c r="D247" s="205"/>
      <c r="E247" s="205"/>
      <c r="F247" s="205"/>
      <c r="G247" s="205"/>
      <c r="H247" s="205"/>
      <c r="I247" s="205"/>
      <c r="J247" s="327"/>
      <c r="K247" s="327"/>
      <c r="L247" s="205"/>
      <c r="M247" s="205"/>
      <c r="N247" s="205"/>
      <c r="O247" s="205"/>
      <c r="Q247" s="212"/>
    </row>
    <row r="248" spans="1:18" ht="26.25" hidden="1" customHeight="1" outlineLevel="1">
      <c r="B248" s="205"/>
      <c r="C248" s="205"/>
      <c r="D248" s="205"/>
      <c r="E248" s="205"/>
      <c r="F248" s="205"/>
      <c r="G248" s="205"/>
      <c r="H248" s="205"/>
      <c r="I248" s="205"/>
      <c r="J248" s="327"/>
      <c r="K248" s="327"/>
      <c r="L248" s="205"/>
      <c r="M248" s="205"/>
      <c r="N248" s="205"/>
      <c r="O248" s="205"/>
      <c r="Q248" s="212"/>
    </row>
    <row r="249" spans="1:18" ht="26.25" hidden="1" customHeight="1" outlineLevel="1">
      <c r="B249" s="205"/>
      <c r="C249" s="205"/>
      <c r="D249" s="205"/>
      <c r="E249" s="205"/>
      <c r="F249" s="205"/>
      <c r="G249" s="205"/>
      <c r="H249" s="205"/>
      <c r="I249" s="205"/>
      <c r="J249" s="327"/>
      <c r="K249" s="327"/>
      <c r="L249" s="205"/>
      <c r="M249" s="205"/>
      <c r="N249" s="205"/>
      <c r="O249" s="205"/>
      <c r="Q249" s="212"/>
    </row>
    <row r="250" spans="1:18" ht="26.25" customHeight="1" collapsed="1">
      <c r="C250" s="205"/>
      <c r="D250" s="205"/>
      <c r="E250" s="205"/>
      <c r="F250" s="205"/>
      <c r="G250" s="205"/>
      <c r="H250" s="205"/>
      <c r="I250" s="205"/>
      <c r="J250" s="327"/>
      <c r="K250" s="327"/>
      <c r="L250" s="205"/>
      <c r="M250" s="205"/>
      <c r="N250" s="205"/>
      <c r="O250" s="205"/>
      <c r="Q250" s="250" t="s">
        <v>346</v>
      </c>
    </row>
    <row r="251" spans="1:18" ht="26.25" hidden="1" customHeight="1" outlineLevel="1">
      <c r="Q251" s="250"/>
      <c r="R251" s="207"/>
    </row>
    <row r="252" spans="1:18" ht="26.25" hidden="1" customHeight="1" outlineLevel="1">
      <c r="A252" s="171" t="s">
        <v>147</v>
      </c>
      <c r="Q252" s="250" t="s">
        <v>389</v>
      </c>
      <c r="R252" s="207"/>
    </row>
    <row r="253" spans="1:18" s="208" customFormat="1" ht="26.25" hidden="1" customHeight="1" outlineLevel="1">
      <c r="L253" s="1202" t="str">
        <f>IF(入力シート!F14="","",入力シート!F14)</f>
        <v/>
      </c>
      <c r="M253" s="1202"/>
      <c r="N253" s="1202"/>
      <c r="Q253" s="252"/>
      <c r="R253" s="172"/>
    </row>
    <row r="254" spans="1:18" ht="26.25" hidden="1" customHeight="1" outlineLevel="1">
      <c r="A254" s="1203" t="s">
        <v>384</v>
      </c>
      <c r="B254" s="1203"/>
      <c r="C254" s="1203"/>
      <c r="D254" s="1203"/>
      <c r="E254" s="1203"/>
      <c r="F254" s="1203"/>
      <c r="G254" s="1203"/>
      <c r="H254" s="1203"/>
      <c r="I254" s="1203"/>
      <c r="J254" s="1203"/>
      <c r="K254" s="1203"/>
      <c r="L254" s="1203"/>
      <c r="M254" s="1203"/>
      <c r="N254" s="1203"/>
      <c r="O254" s="1203"/>
      <c r="Q254" s="241"/>
      <c r="R254" s="172"/>
    </row>
    <row r="255" spans="1:18" s="201" customFormat="1" ht="26.25" hidden="1" customHeight="1" outlineLevel="1">
      <c r="A255" s="171"/>
      <c r="B255" s="171"/>
      <c r="C255" s="171"/>
      <c r="D255" s="171"/>
      <c r="E255" s="171"/>
      <c r="F255" s="171"/>
      <c r="G255" s="171"/>
      <c r="H255" s="171"/>
      <c r="I255" s="171"/>
      <c r="J255" s="171"/>
      <c r="K255" s="171"/>
      <c r="L255" s="171"/>
      <c r="M255" s="171"/>
      <c r="N255" s="171"/>
      <c r="O255" s="171"/>
      <c r="Q255" s="241"/>
      <c r="R255" s="172"/>
    </row>
    <row r="256" spans="1:18" ht="26.25" hidden="1" customHeight="1" outlineLevel="1">
      <c r="A256" s="201"/>
      <c r="B256" s="1204" t="s">
        <v>148</v>
      </c>
      <c r="C256" s="1204" t="s">
        <v>149</v>
      </c>
      <c r="D256" s="1204" t="s">
        <v>150</v>
      </c>
      <c r="E256" s="1204"/>
      <c r="F256" s="1204"/>
      <c r="G256" s="1204"/>
      <c r="H256" s="1204" t="s">
        <v>151</v>
      </c>
      <c r="I256" s="1204"/>
      <c r="J256" s="1204"/>
      <c r="K256" s="1204"/>
      <c r="L256" s="1204"/>
      <c r="M256" s="1204"/>
      <c r="N256" s="1204" t="s">
        <v>6</v>
      </c>
      <c r="O256" s="173"/>
      <c r="Q256" s="251"/>
      <c r="R256" s="209"/>
    </row>
    <row r="257" spans="1:18" ht="26.25" hidden="1" customHeight="1" outlineLevel="1">
      <c r="A257" s="201"/>
      <c r="B257" s="1204"/>
      <c r="C257" s="1204"/>
      <c r="D257" s="210" t="s">
        <v>152</v>
      </c>
      <c r="E257" s="210" t="s">
        <v>120</v>
      </c>
      <c r="F257" s="210" t="s">
        <v>121</v>
      </c>
      <c r="G257" s="210" t="s">
        <v>132</v>
      </c>
      <c r="H257" s="1204"/>
      <c r="I257" s="1204"/>
      <c r="J257" s="1204"/>
      <c r="K257" s="1204"/>
      <c r="L257" s="1204"/>
      <c r="M257" s="1204"/>
      <c r="N257" s="1204"/>
      <c r="O257" s="173"/>
      <c r="Q257" s="251"/>
      <c r="R257" s="209"/>
    </row>
    <row r="258" spans="1:18" ht="26.25" hidden="1" customHeight="1" outlineLevel="1">
      <c r="A258" s="175"/>
      <c r="B258" s="153"/>
      <c r="C258" s="153"/>
      <c r="D258" s="129"/>
      <c r="E258" s="130"/>
      <c r="F258" s="130"/>
      <c r="G258" s="130"/>
      <c r="H258" s="1201"/>
      <c r="I258" s="1201"/>
      <c r="J258" s="1201"/>
      <c r="K258" s="1201"/>
      <c r="L258" s="1201"/>
      <c r="M258" s="1201"/>
      <c r="N258" s="153"/>
      <c r="O258" s="211"/>
      <c r="Q258" s="248" t="s">
        <v>153</v>
      </c>
      <c r="R258" s="172"/>
    </row>
    <row r="259" spans="1:18" ht="26.25" hidden="1" customHeight="1" outlineLevel="1">
      <c r="A259" s="175"/>
      <c r="B259" s="153"/>
      <c r="C259" s="153"/>
      <c r="D259" s="129"/>
      <c r="E259" s="130"/>
      <c r="F259" s="130"/>
      <c r="G259" s="130"/>
      <c r="H259" s="1201"/>
      <c r="I259" s="1201"/>
      <c r="J259" s="1201"/>
      <c r="K259" s="1201"/>
      <c r="L259" s="1201"/>
      <c r="M259" s="1201"/>
      <c r="N259" s="153"/>
      <c r="O259" s="211"/>
      <c r="Q259" s="248" t="s">
        <v>236</v>
      </c>
      <c r="R259" s="172"/>
    </row>
    <row r="260" spans="1:18" ht="26.25" hidden="1" customHeight="1" outlineLevel="1">
      <c r="A260" s="175"/>
      <c r="B260" s="153"/>
      <c r="C260" s="153"/>
      <c r="D260" s="129"/>
      <c r="E260" s="130"/>
      <c r="F260" s="130"/>
      <c r="G260" s="130"/>
      <c r="H260" s="1201"/>
      <c r="I260" s="1201"/>
      <c r="J260" s="1201"/>
      <c r="K260" s="1201"/>
      <c r="L260" s="1201"/>
      <c r="M260" s="1201"/>
      <c r="N260" s="153"/>
      <c r="O260" s="173"/>
      <c r="Q260" s="248" t="s">
        <v>352</v>
      </c>
      <c r="R260" s="172"/>
    </row>
    <row r="261" spans="1:18" ht="26.25" hidden="1" customHeight="1" outlineLevel="1">
      <c r="B261" s="153"/>
      <c r="C261" s="153"/>
      <c r="D261" s="129"/>
      <c r="E261" s="130"/>
      <c r="F261" s="130"/>
      <c r="G261" s="130"/>
      <c r="H261" s="1201"/>
      <c r="I261" s="1201"/>
      <c r="J261" s="1201"/>
      <c r="K261" s="1201"/>
      <c r="L261" s="1201"/>
      <c r="M261" s="1201"/>
      <c r="N261" s="153"/>
      <c r="O261" s="173"/>
    </row>
    <row r="262" spans="1:18" ht="26.25" hidden="1" customHeight="1" outlineLevel="1">
      <c r="B262" s="153"/>
      <c r="C262" s="153"/>
      <c r="D262" s="129"/>
      <c r="E262" s="130"/>
      <c r="F262" s="130"/>
      <c r="G262" s="130"/>
      <c r="H262" s="1201"/>
      <c r="I262" s="1201"/>
      <c r="J262" s="1201"/>
      <c r="K262" s="1201"/>
      <c r="L262" s="1201"/>
      <c r="M262" s="1201"/>
      <c r="N262" s="153"/>
      <c r="O262" s="173"/>
    </row>
    <row r="263" spans="1:18" ht="26.25" hidden="1" customHeight="1" outlineLevel="1">
      <c r="B263" s="153"/>
      <c r="C263" s="153"/>
      <c r="D263" s="129"/>
      <c r="E263" s="130"/>
      <c r="F263" s="130"/>
      <c r="G263" s="130"/>
      <c r="H263" s="1201"/>
      <c r="I263" s="1201"/>
      <c r="J263" s="1201"/>
      <c r="K263" s="1201"/>
      <c r="L263" s="1201"/>
      <c r="M263" s="1201"/>
      <c r="N263" s="153"/>
      <c r="O263" s="173"/>
    </row>
    <row r="264" spans="1:18" ht="26.25" hidden="1" customHeight="1" outlineLevel="1">
      <c r="B264" s="153"/>
      <c r="C264" s="153"/>
      <c r="D264" s="129"/>
      <c r="E264" s="130"/>
      <c r="F264" s="130"/>
      <c r="G264" s="130"/>
      <c r="H264" s="1201"/>
      <c r="I264" s="1201"/>
      <c r="J264" s="1201"/>
      <c r="K264" s="1201"/>
      <c r="L264" s="1201"/>
      <c r="M264" s="1201"/>
      <c r="N264" s="153"/>
      <c r="O264" s="173"/>
    </row>
    <row r="265" spans="1:18" ht="26.25" hidden="1" customHeight="1" outlineLevel="1">
      <c r="B265" s="153"/>
      <c r="C265" s="153"/>
      <c r="D265" s="129"/>
      <c r="E265" s="130"/>
      <c r="F265" s="130"/>
      <c r="G265" s="130"/>
      <c r="H265" s="1201"/>
      <c r="I265" s="1201"/>
      <c r="J265" s="1201"/>
      <c r="K265" s="1201"/>
      <c r="L265" s="1201"/>
      <c r="M265" s="1201"/>
      <c r="N265" s="153"/>
      <c r="O265" s="173"/>
    </row>
    <row r="266" spans="1:18" ht="26.25" hidden="1" customHeight="1" outlineLevel="1">
      <c r="B266" s="153"/>
      <c r="C266" s="153"/>
      <c r="D266" s="129"/>
      <c r="E266" s="130"/>
      <c r="F266" s="130"/>
      <c r="G266" s="130"/>
      <c r="H266" s="1201"/>
      <c r="I266" s="1201"/>
      <c r="J266" s="1201"/>
      <c r="K266" s="1201"/>
      <c r="L266" s="1201"/>
      <c r="M266" s="1201"/>
      <c r="N266" s="153"/>
      <c r="O266" s="173"/>
    </row>
    <row r="267" spans="1:18" ht="26.25" hidden="1" customHeight="1" outlineLevel="1">
      <c r="B267" s="153"/>
      <c r="C267" s="153"/>
      <c r="D267" s="129"/>
      <c r="E267" s="130"/>
      <c r="F267" s="130"/>
      <c r="G267" s="130"/>
      <c r="H267" s="1201"/>
      <c r="I267" s="1201"/>
      <c r="J267" s="1201"/>
      <c r="K267" s="1201"/>
      <c r="L267" s="1201"/>
      <c r="M267" s="1201"/>
      <c r="N267" s="153"/>
      <c r="O267" s="173"/>
    </row>
    <row r="268" spans="1:18" ht="26.25" hidden="1" customHeight="1" outlineLevel="1">
      <c r="B268" s="153"/>
      <c r="C268" s="153"/>
      <c r="D268" s="129"/>
      <c r="E268" s="130"/>
      <c r="F268" s="130"/>
      <c r="G268" s="130"/>
      <c r="H268" s="1201"/>
      <c r="I268" s="1201"/>
      <c r="J268" s="1201"/>
      <c r="K268" s="1201"/>
      <c r="L268" s="1201"/>
      <c r="M268" s="1201"/>
      <c r="N268" s="153"/>
      <c r="O268" s="173"/>
    </row>
    <row r="269" spans="1:18" ht="26.25" hidden="1" customHeight="1" outlineLevel="1">
      <c r="B269" s="153"/>
      <c r="C269" s="153"/>
      <c r="D269" s="129"/>
      <c r="E269" s="130"/>
      <c r="F269" s="130"/>
      <c r="G269" s="130"/>
      <c r="H269" s="1201"/>
      <c r="I269" s="1201"/>
      <c r="J269" s="1201"/>
      <c r="K269" s="1201"/>
      <c r="L269" s="1201"/>
      <c r="M269" s="1201"/>
      <c r="N269" s="153"/>
      <c r="O269" s="173"/>
    </row>
    <row r="270" spans="1:18" ht="26.25" hidden="1" customHeight="1" outlineLevel="1">
      <c r="B270" s="153"/>
      <c r="C270" s="153"/>
      <c r="D270" s="129"/>
      <c r="E270" s="130"/>
      <c r="F270" s="130"/>
      <c r="G270" s="130"/>
      <c r="H270" s="1201"/>
      <c r="I270" s="1201"/>
      <c r="J270" s="1201"/>
      <c r="K270" s="1201"/>
      <c r="L270" s="1201"/>
      <c r="M270" s="1201"/>
      <c r="N270" s="153"/>
      <c r="O270" s="173"/>
    </row>
    <row r="271" spans="1:18" ht="26.25" hidden="1" customHeight="1" outlineLevel="1">
      <c r="B271" s="153"/>
      <c r="C271" s="153"/>
      <c r="D271" s="129"/>
      <c r="E271" s="130"/>
      <c r="F271" s="130"/>
      <c r="G271" s="130"/>
      <c r="H271" s="1201"/>
      <c r="I271" s="1201"/>
      <c r="J271" s="1201"/>
      <c r="K271" s="1201"/>
      <c r="L271" s="1201"/>
      <c r="M271" s="1201"/>
      <c r="N271" s="153"/>
      <c r="O271" s="173"/>
    </row>
    <row r="272" spans="1:18" ht="26.25" hidden="1" customHeight="1" outlineLevel="1">
      <c r="B272" s="153"/>
      <c r="C272" s="153"/>
      <c r="D272" s="129"/>
      <c r="E272" s="130"/>
      <c r="F272" s="130"/>
      <c r="G272" s="130"/>
      <c r="H272" s="1201"/>
      <c r="I272" s="1201"/>
      <c r="J272" s="1201"/>
      <c r="K272" s="1201"/>
      <c r="L272" s="1201"/>
      <c r="M272" s="1201"/>
      <c r="N272" s="153"/>
      <c r="O272" s="173"/>
    </row>
    <row r="273" spans="2:17" ht="26.25" hidden="1" customHeight="1" outlineLevel="1">
      <c r="B273" s="153"/>
      <c r="C273" s="153"/>
      <c r="D273" s="129"/>
      <c r="E273" s="130"/>
      <c r="F273" s="130"/>
      <c r="G273" s="130"/>
      <c r="H273" s="1201"/>
      <c r="I273" s="1201"/>
      <c r="J273" s="1201"/>
      <c r="K273" s="1201"/>
      <c r="L273" s="1201"/>
      <c r="M273" s="1201"/>
      <c r="N273" s="153"/>
      <c r="O273" s="173"/>
    </row>
    <row r="274" spans="2:17" ht="26.25" hidden="1" customHeight="1" outlineLevel="1">
      <c r="B274" s="153"/>
      <c r="C274" s="153"/>
      <c r="D274" s="129"/>
      <c r="E274" s="130"/>
      <c r="F274" s="130"/>
      <c r="G274" s="130"/>
      <c r="H274" s="1201"/>
      <c r="I274" s="1201"/>
      <c r="J274" s="1201"/>
      <c r="K274" s="1201"/>
      <c r="L274" s="1201"/>
      <c r="M274" s="1201"/>
      <c r="N274" s="153"/>
      <c r="O274" s="173"/>
    </row>
    <row r="275" spans="2:17" ht="26.25" hidden="1" customHeight="1" outlineLevel="1">
      <c r="B275" s="153"/>
      <c r="C275" s="153"/>
      <c r="D275" s="129"/>
      <c r="E275" s="130"/>
      <c r="F275" s="130"/>
      <c r="G275" s="130"/>
      <c r="H275" s="1201"/>
      <c r="I275" s="1201"/>
      <c r="J275" s="1201"/>
      <c r="K275" s="1201"/>
      <c r="L275" s="1201"/>
      <c r="M275" s="1201"/>
      <c r="N275" s="153"/>
      <c r="O275" s="173"/>
    </row>
    <row r="276" spans="2:17" ht="26.25" hidden="1" customHeight="1" outlineLevel="1">
      <c r="B276" s="153"/>
      <c r="C276" s="153"/>
      <c r="D276" s="129"/>
      <c r="E276" s="130"/>
      <c r="F276" s="130"/>
      <c r="G276" s="130"/>
      <c r="H276" s="1201"/>
      <c r="I276" s="1201"/>
      <c r="J276" s="1201"/>
      <c r="K276" s="1201"/>
      <c r="L276" s="1201"/>
      <c r="M276" s="1201"/>
      <c r="N276" s="153"/>
    </row>
    <row r="277" spans="2:17" ht="26.25" hidden="1" customHeight="1" outlineLevel="1">
      <c r="B277" s="153"/>
      <c r="C277" s="153"/>
      <c r="D277" s="129"/>
      <c r="E277" s="130"/>
      <c r="F277" s="130"/>
      <c r="G277" s="130"/>
      <c r="H277" s="1201"/>
      <c r="I277" s="1201"/>
      <c r="J277" s="1201"/>
      <c r="K277" s="1201"/>
      <c r="L277" s="1201"/>
      <c r="M277" s="1201"/>
      <c r="N277" s="153"/>
    </row>
    <row r="278" spans="2:17" ht="26.25" hidden="1" customHeight="1" outlineLevel="1">
      <c r="B278" s="153"/>
      <c r="C278" s="153"/>
      <c r="D278" s="129"/>
      <c r="E278" s="130"/>
      <c r="F278" s="130"/>
      <c r="G278" s="130"/>
      <c r="H278" s="1201"/>
      <c r="I278" s="1201"/>
      <c r="J278" s="1201"/>
      <c r="K278" s="1201"/>
      <c r="L278" s="1201"/>
      <c r="M278" s="1201"/>
      <c r="N278" s="153"/>
    </row>
    <row r="279" spans="2:17" ht="26.25" hidden="1" customHeight="1" outlineLevel="1">
      <c r="B279" s="153"/>
      <c r="C279" s="153"/>
      <c r="D279" s="129"/>
      <c r="E279" s="130"/>
      <c r="F279" s="130"/>
      <c r="G279" s="130"/>
      <c r="H279" s="1201"/>
      <c r="I279" s="1201"/>
      <c r="J279" s="1201"/>
      <c r="K279" s="1201"/>
      <c r="L279" s="1201"/>
      <c r="M279" s="1201"/>
      <c r="N279" s="153"/>
    </row>
    <row r="280" spans="2:17" ht="26.25" hidden="1" customHeight="1" outlineLevel="1">
      <c r="B280" s="153"/>
      <c r="C280" s="153"/>
      <c r="D280" s="129"/>
      <c r="E280" s="130"/>
      <c r="F280" s="130"/>
      <c r="G280" s="130"/>
      <c r="H280" s="1201"/>
      <c r="I280" s="1201"/>
      <c r="J280" s="1201"/>
      <c r="K280" s="1201"/>
      <c r="L280" s="1201"/>
      <c r="M280" s="1201"/>
      <c r="N280" s="153"/>
    </row>
    <row r="281" spans="2:17" ht="26.25" hidden="1" customHeight="1" outlineLevel="1">
      <c r="B281" s="153"/>
      <c r="C281" s="153"/>
      <c r="D281" s="129"/>
      <c r="E281" s="130"/>
      <c r="F281" s="130"/>
      <c r="G281" s="130"/>
      <c r="H281" s="1201"/>
      <c r="I281" s="1201"/>
      <c r="J281" s="1201"/>
      <c r="K281" s="1201"/>
      <c r="L281" s="1201"/>
      <c r="M281" s="1201"/>
      <c r="N281" s="153"/>
    </row>
    <row r="282" spans="2:17" ht="26.25" hidden="1" customHeight="1" outlineLevel="1">
      <c r="B282" s="153"/>
      <c r="C282" s="153"/>
      <c r="D282" s="129"/>
      <c r="E282" s="130"/>
      <c r="F282" s="130"/>
      <c r="G282" s="130"/>
      <c r="H282" s="1201"/>
      <c r="I282" s="1201"/>
      <c r="J282" s="1201"/>
      <c r="K282" s="1201"/>
      <c r="L282" s="1201"/>
      <c r="M282" s="1201"/>
      <c r="N282" s="153"/>
    </row>
    <row r="283" spans="2:17" ht="26.25" hidden="1" customHeight="1" outlineLevel="1"/>
    <row r="284" spans="2:17" ht="26.25" hidden="1" customHeight="1" outlineLevel="1">
      <c r="B284" s="1200" t="s">
        <v>385</v>
      </c>
      <c r="C284" s="1200"/>
      <c r="D284" s="1200"/>
      <c r="E284" s="1200"/>
      <c r="F284" s="1200"/>
      <c r="G284" s="1200"/>
      <c r="H284" s="1200"/>
      <c r="I284" s="1200"/>
      <c r="J284" s="1200"/>
      <c r="K284" s="1200"/>
      <c r="L284" s="1200"/>
      <c r="M284" s="1200"/>
      <c r="N284" s="1200"/>
      <c r="O284" s="1200"/>
    </row>
    <row r="285" spans="2:17" ht="26.25" hidden="1" customHeight="1" outlineLevel="1">
      <c r="B285" s="1200"/>
      <c r="C285" s="1200"/>
      <c r="D285" s="1200"/>
      <c r="E285" s="1200"/>
      <c r="F285" s="1200"/>
      <c r="G285" s="1200"/>
      <c r="H285" s="1200"/>
      <c r="I285" s="1200"/>
      <c r="J285" s="1200"/>
      <c r="K285" s="1200"/>
      <c r="L285" s="1200"/>
      <c r="M285" s="1200"/>
      <c r="N285" s="1200"/>
      <c r="O285" s="1200"/>
    </row>
    <row r="286" spans="2:17" ht="26.25" hidden="1" customHeight="1" outlineLevel="1">
      <c r="B286" s="1200" t="s">
        <v>388</v>
      </c>
      <c r="C286" s="1200"/>
      <c r="D286" s="1200"/>
      <c r="E286" s="1200"/>
      <c r="F286" s="1200"/>
      <c r="G286" s="1200"/>
      <c r="H286" s="1200"/>
      <c r="I286" s="1200"/>
      <c r="J286" s="1200"/>
      <c r="K286" s="1200"/>
      <c r="L286" s="1200"/>
      <c r="M286" s="1200"/>
      <c r="N286" s="1200"/>
      <c r="O286" s="1200"/>
    </row>
    <row r="287" spans="2:17" ht="26.25" hidden="1" customHeight="1" outlineLevel="1">
      <c r="B287" s="1200"/>
      <c r="C287" s="1200"/>
      <c r="D287" s="1200"/>
      <c r="E287" s="1200"/>
      <c r="F287" s="1200"/>
      <c r="G287" s="1200"/>
      <c r="H287" s="1200"/>
      <c r="I287" s="1200"/>
      <c r="J287" s="1200"/>
      <c r="K287" s="1200"/>
      <c r="L287" s="1200"/>
      <c r="M287" s="1200"/>
      <c r="N287" s="1200"/>
      <c r="O287" s="1200"/>
    </row>
    <row r="288" spans="2:17" ht="26.25" hidden="1" customHeight="1" outlineLevel="1">
      <c r="B288" s="1200"/>
      <c r="C288" s="1200"/>
      <c r="D288" s="1200"/>
      <c r="E288" s="1200"/>
      <c r="F288" s="1200"/>
      <c r="G288" s="1200"/>
      <c r="H288" s="1200"/>
      <c r="I288" s="1200"/>
      <c r="J288" s="1200"/>
      <c r="K288" s="1200"/>
      <c r="L288" s="1200"/>
      <c r="M288" s="1200"/>
      <c r="N288" s="1200"/>
      <c r="O288" s="1200"/>
      <c r="Q288" s="212"/>
    </row>
    <row r="289" spans="1:18" ht="26.25" hidden="1" customHeight="1" outlineLevel="1">
      <c r="B289" s="205"/>
      <c r="C289" s="205"/>
      <c r="D289" s="205"/>
      <c r="E289" s="205"/>
      <c r="F289" s="205"/>
      <c r="G289" s="205"/>
      <c r="H289" s="205"/>
      <c r="I289" s="205"/>
      <c r="J289" s="327"/>
      <c r="K289" s="327"/>
      <c r="L289" s="205"/>
      <c r="M289" s="205"/>
      <c r="N289" s="205"/>
      <c r="O289" s="205"/>
      <c r="Q289" s="212"/>
    </row>
    <row r="290" spans="1:18" ht="26.25" hidden="1" customHeight="1" outlineLevel="1">
      <c r="B290" s="205"/>
      <c r="C290" s="205"/>
      <c r="D290" s="205"/>
      <c r="E290" s="205"/>
      <c r="F290" s="205"/>
      <c r="G290" s="205"/>
      <c r="H290" s="205"/>
      <c r="I290" s="205"/>
      <c r="J290" s="327"/>
      <c r="K290" s="327"/>
      <c r="L290" s="205"/>
      <c r="M290" s="205"/>
      <c r="N290" s="205"/>
      <c r="O290" s="205"/>
      <c r="Q290" s="212"/>
    </row>
    <row r="291" spans="1:18" ht="26.25" hidden="1" customHeight="1" outlineLevel="1">
      <c r="B291" s="205"/>
      <c r="C291" s="205"/>
      <c r="D291" s="205"/>
      <c r="E291" s="205"/>
      <c r="F291" s="205"/>
      <c r="G291" s="205"/>
      <c r="H291" s="205"/>
      <c r="I291" s="205"/>
      <c r="J291" s="327"/>
      <c r="K291" s="327"/>
      <c r="L291" s="205"/>
      <c r="M291" s="205"/>
      <c r="N291" s="205"/>
      <c r="O291" s="205"/>
      <c r="Q291" s="212"/>
    </row>
    <row r="292" spans="1:18" ht="26.25" hidden="1" customHeight="1" outlineLevel="1">
      <c r="B292" s="205"/>
      <c r="C292" s="205"/>
      <c r="D292" s="205"/>
      <c r="E292" s="205"/>
      <c r="F292" s="205"/>
      <c r="G292" s="205"/>
      <c r="H292" s="205"/>
      <c r="I292" s="205"/>
      <c r="J292" s="327"/>
      <c r="K292" s="327"/>
      <c r="L292" s="205"/>
      <c r="M292" s="205"/>
      <c r="N292" s="205"/>
      <c r="O292" s="205"/>
      <c r="Q292" s="212"/>
    </row>
    <row r="293" spans="1:18" ht="26.25" customHeight="1" collapsed="1">
      <c r="C293" s="205"/>
      <c r="D293" s="205"/>
      <c r="E293" s="205"/>
      <c r="F293" s="205"/>
      <c r="G293" s="205"/>
      <c r="H293" s="205"/>
      <c r="I293" s="205"/>
      <c r="J293" s="327"/>
      <c r="K293" s="327"/>
      <c r="L293" s="205"/>
      <c r="M293" s="205"/>
      <c r="N293" s="205"/>
      <c r="O293" s="205"/>
      <c r="Q293" s="250" t="s">
        <v>346</v>
      </c>
    </row>
    <row r="294" spans="1:18" ht="26.25" hidden="1" customHeight="1" outlineLevel="1">
      <c r="Q294" s="250"/>
      <c r="R294" s="207"/>
    </row>
    <row r="295" spans="1:18" ht="26.25" hidden="1" customHeight="1" outlineLevel="1">
      <c r="A295" s="171" t="s">
        <v>147</v>
      </c>
      <c r="Q295" s="250" t="s">
        <v>457</v>
      </c>
      <c r="R295" s="207"/>
    </row>
    <row r="296" spans="1:18" s="208" customFormat="1" ht="26.25" hidden="1" customHeight="1" outlineLevel="1">
      <c r="L296" s="1202" t="str">
        <f>IF(入力シート!F14="","",入力シート!F14)</f>
        <v/>
      </c>
      <c r="M296" s="1202"/>
      <c r="N296" s="1202"/>
      <c r="Q296" s="252"/>
      <c r="R296" s="172"/>
    </row>
    <row r="297" spans="1:18" ht="26.25" hidden="1" customHeight="1" outlineLevel="1">
      <c r="A297" s="1203" t="s">
        <v>384</v>
      </c>
      <c r="B297" s="1203"/>
      <c r="C297" s="1203"/>
      <c r="D297" s="1203"/>
      <c r="E297" s="1203"/>
      <c r="F297" s="1203"/>
      <c r="G297" s="1203"/>
      <c r="H297" s="1203"/>
      <c r="I297" s="1203"/>
      <c r="J297" s="1203"/>
      <c r="K297" s="1203"/>
      <c r="L297" s="1203"/>
      <c r="M297" s="1203"/>
      <c r="N297" s="1203"/>
      <c r="O297" s="1203"/>
      <c r="Q297" s="241"/>
      <c r="R297" s="172"/>
    </row>
    <row r="298" spans="1:18" s="201" customFormat="1" ht="26.25" hidden="1" customHeight="1" outlineLevel="1">
      <c r="A298" s="171"/>
      <c r="B298" s="171"/>
      <c r="C298" s="171"/>
      <c r="D298" s="171"/>
      <c r="E298" s="171"/>
      <c r="F298" s="171"/>
      <c r="G298" s="171"/>
      <c r="H298" s="171"/>
      <c r="I298" s="171"/>
      <c r="J298" s="171"/>
      <c r="K298" s="171"/>
      <c r="L298" s="171"/>
      <c r="M298" s="171"/>
      <c r="N298" s="171"/>
      <c r="O298" s="171"/>
      <c r="Q298" s="241"/>
      <c r="R298" s="172"/>
    </row>
    <row r="299" spans="1:18" ht="26.25" hidden="1" customHeight="1" outlineLevel="1">
      <c r="A299" s="201"/>
      <c r="B299" s="1204" t="s">
        <v>148</v>
      </c>
      <c r="C299" s="1204" t="s">
        <v>149</v>
      </c>
      <c r="D299" s="1204" t="s">
        <v>150</v>
      </c>
      <c r="E299" s="1204"/>
      <c r="F299" s="1204"/>
      <c r="G299" s="1204"/>
      <c r="H299" s="1204" t="s">
        <v>151</v>
      </c>
      <c r="I299" s="1204"/>
      <c r="J299" s="1204"/>
      <c r="K299" s="1204"/>
      <c r="L299" s="1204"/>
      <c r="M299" s="1204"/>
      <c r="N299" s="1204" t="s">
        <v>6</v>
      </c>
      <c r="O299" s="173"/>
      <c r="Q299" s="251"/>
      <c r="R299" s="209"/>
    </row>
    <row r="300" spans="1:18" ht="26.25" hidden="1" customHeight="1" outlineLevel="1">
      <c r="A300" s="201"/>
      <c r="B300" s="1204"/>
      <c r="C300" s="1204"/>
      <c r="D300" s="210" t="s">
        <v>152</v>
      </c>
      <c r="E300" s="210" t="s">
        <v>120</v>
      </c>
      <c r="F300" s="210" t="s">
        <v>121</v>
      </c>
      <c r="G300" s="210" t="s">
        <v>132</v>
      </c>
      <c r="H300" s="1204"/>
      <c r="I300" s="1204"/>
      <c r="J300" s="1204"/>
      <c r="K300" s="1204"/>
      <c r="L300" s="1204"/>
      <c r="M300" s="1204"/>
      <c r="N300" s="1204"/>
      <c r="O300" s="173"/>
      <c r="Q300" s="251"/>
      <c r="R300" s="209"/>
    </row>
    <row r="301" spans="1:18" ht="26.25" hidden="1" customHeight="1" outlineLevel="1">
      <c r="A301" s="175"/>
      <c r="B301" s="153"/>
      <c r="C301" s="153"/>
      <c r="D301" s="129"/>
      <c r="E301" s="130"/>
      <c r="F301" s="130"/>
      <c r="G301" s="130"/>
      <c r="H301" s="1201"/>
      <c r="I301" s="1201"/>
      <c r="J301" s="1201"/>
      <c r="K301" s="1201"/>
      <c r="L301" s="1201"/>
      <c r="M301" s="1201"/>
      <c r="N301" s="153"/>
      <c r="O301" s="211"/>
      <c r="Q301" s="248" t="s">
        <v>153</v>
      </c>
      <c r="R301" s="172"/>
    </row>
    <row r="302" spans="1:18" ht="26.25" hidden="1" customHeight="1" outlineLevel="1">
      <c r="A302" s="175"/>
      <c r="B302" s="153"/>
      <c r="C302" s="153"/>
      <c r="D302" s="129"/>
      <c r="E302" s="130"/>
      <c r="F302" s="130"/>
      <c r="G302" s="130"/>
      <c r="H302" s="1201"/>
      <c r="I302" s="1201"/>
      <c r="J302" s="1201"/>
      <c r="K302" s="1201"/>
      <c r="L302" s="1201"/>
      <c r="M302" s="1201"/>
      <c r="N302" s="153"/>
      <c r="O302" s="211"/>
      <c r="Q302" s="248" t="s">
        <v>236</v>
      </c>
      <c r="R302" s="172"/>
    </row>
    <row r="303" spans="1:18" ht="26.25" hidden="1" customHeight="1" outlineLevel="1">
      <c r="A303" s="175"/>
      <c r="B303" s="153"/>
      <c r="C303" s="153"/>
      <c r="D303" s="129"/>
      <c r="E303" s="130"/>
      <c r="F303" s="130"/>
      <c r="G303" s="130"/>
      <c r="H303" s="1201"/>
      <c r="I303" s="1201"/>
      <c r="J303" s="1201"/>
      <c r="K303" s="1201"/>
      <c r="L303" s="1201"/>
      <c r="M303" s="1201"/>
      <c r="N303" s="153"/>
      <c r="O303" s="173"/>
      <c r="Q303" s="248" t="s">
        <v>352</v>
      </c>
      <c r="R303" s="172"/>
    </row>
    <row r="304" spans="1:18" ht="26.25" hidden="1" customHeight="1" outlineLevel="1">
      <c r="B304" s="153"/>
      <c r="C304" s="153"/>
      <c r="D304" s="129"/>
      <c r="E304" s="130"/>
      <c r="F304" s="130"/>
      <c r="G304" s="130"/>
      <c r="H304" s="1201"/>
      <c r="I304" s="1201"/>
      <c r="J304" s="1201"/>
      <c r="K304" s="1201"/>
      <c r="L304" s="1201"/>
      <c r="M304" s="1201"/>
      <c r="N304" s="153"/>
      <c r="O304" s="173"/>
    </row>
    <row r="305" spans="2:15" ht="26.25" hidden="1" customHeight="1" outlineLevel="1">
      <c r="B305" s="153"/>
      <c r="C305" s="153"/>
      <c r="D305" s="129"/>
      <c r="E305" s="130"/>
      <c r="F305" s="130"/>
      <c r="G305" s="130"/>
      <c r="H305" s="1201"/>
      <c r="I305" s="1201"/>
      <c r="J305" s="1201"/>
      <c r="K305" s="1201"/>
      <c r="L305" s="1201"/>
      <c r="M305" s="1201"/>
      <c r="N305" s="153"/>
      <c r="O305" s="173"/>
    </row>
    <row r="306" spans="2:15" ht="26.25" hidden="1" customHeight="1" outlineLevel="1">
      <c r="B306" s="153"/>
      <c r="C306" s="153"/>
      <c r="D306" s="129"/>
      <c r="E306" s="130"/>
      <c r="F306" s="130"/>
      <c r="G306" s="130"/>
      <c r="H306" s="1201"/>
      <c r="I306" s="1201"/>
      <c r="J306" s="1201"/>
      <c r="K306" s="1201"/>
      <c r="L306" s="1201"/>
      <c r="M306" s="1201"/>
      <c r="N306" s="153"/>
      <c r="O306" s="173"/>
    </row>
    <row r="307" spans="2:15" ht="26.25" hidden="1" customHeight="1" outlineLevel="1">
      <c r="B307" s="153"/>
      <c r="C307" s="153"/>
      <c r="D307" s="129"/>
      <c r="E307" s="130"/>
      <c r="F307" s="130"/>
      <c r="G307" s="130"/>
      <c r="H307" s="1201"/>
      <c r="I307" s="1201"/>
      <c r="J307" s="1201"/>
      <c r="K307" s="1201"/>
      <c r="L307" s="1201"/>
      <c r="M307" s="1201"/>
      <c r="N307" s="153"/>
      <c r="O307" s="173"/>
    </row>
    <row r="308" spans="2:15" ht="26.25" hidden="1" customHeight="1" outlineLevel="1">
      <c r="B308" s="153"/>
      <c r="C308" s="153"/>
      <c r="D308" s="129"/>
      <c r="E308" s="130"/>
      <c r="F308" s="130"/>
      <c r="G308" s="130"/>
      <c r="H308" s="1201"/>
      <c r="I308" s="1201"/>
      <c r="J308" s="1201"/>
      <c r="K308" s="1201"/>
      <c r="L308" s="1201"/>
      <c r="M308" s="1201"/>
      <c r="N308" s="153"/>
      <c r="O308" s="173"/>
    </row>
    <row r="309" spans="2:15" ht="26.25" hidden="1" customHeight="1" outlineLevel="1">
      <c r="B309" s="153"/>
      <c r="C309" s="153"/>
      <c r="D309" s="129"/>
      <c r="E309" s="130"/>
      <c r="F309" s="130"/>
      <c r="G309" s="130"/>
      <c r="H309" s="1201"/>
      <c r="I309" s="1201"/>
      <c r="J309" s="1201"/>
      <c r="K309" s="1201"/>
      <c r="L309" s="1201"/>
      <c r="M309" s="1201"/>
      <c r="N309" s="153"/>
      <c r="O309" s="173"/>
    </row>
    <row r="310" spans="2:15" ht="26.25" hidden="1" customHeight="1" outlineLevel="1">
      <c r="B310" s="153"/>
      <c r="C310" s="153"/>
      <c r="D310" s="129"/>
      <c r="E310" s="130"/>
      <c r="F310" s="130"/>
      <c r="G310" s="130"/>
      <c r="H310" s="1201"/>
      <c r="I310" s="1201"/>
      <c r="J310" s="1201"/>
      <c r="K310" s="1201"/>
      <c r="L310" s="1201"/>
      <c r="M310" s="1201"/>
      <c r="N310" s="153"/>
      <c r="O310" s="173"/>
    </row>
    <row r="311" spans="2:15" ht="26.25" hidden="1" customHeight="1" outlineLevel="1">
      <c r="B311" s="153"/>
      <c r="C311" s="153"/>
      <c r="D311" s="129"/>
      <c r="E311" s="130"/>
      <c r="F311" s="130"/>
      <c r="G311" s="130"/>
      <c r="H311" s="1201"/>
      <c r="I311" s="1201"/>
      <c r="J311" s="1201"/>
      <c r="K311" s="1201"/>
      <c r="L311" s="1201"/>
      <c r="M311" s="1201"/>
      <c r="N311" s="153"/>
      <c r="O311" s="173"/>
    </row>
    <row r="312" spans="2:15" ht="26.25" hidden="1" customHeight="1" outlineLevel="1">
      <c r="B312" s="153"/>
      <c r="C312" s="153"/>
      <c r="D312" s="129"/>
      <c r="E312" s="130"/>
      <c r="F312" s="130"/>
      <c r="G312" s="130"/>
      <c r="H312" s="1201"/>
      <c r="I312" s="1201"/>
      <c r="J312" s="1201"/>
      <c r="K312" s="1201"/>
      <c r="L312" s="1201"/>
      <c r="M312" s="1201"/>
      <c r="N312" s="153"/>
      <c r="O312" s="173"/>
    </row>
    <row r="313" spans="2:15" ht="26.25" hidden="1" customHeight="1" outlineLevel="1">
      <c r="B313" s="153"/>
      <c r="C313" s="153"/>
      <c r="D313" s="129"/>
      <c r="E313" s="130"/>
      <c r="F313" s="130"/>
      <c r="G313" s="130"/>
      <c r="H313" s="1201"/>
      <c r="I313" s="1201"/>
      <c r="J313" s="1201"/>
      <c r="K313" s="1201"/>
      <c r="L313" s="1201"/>
      <c r="M313" s="1201"/>
      <c r="N313" s="153"/>
      <c r="O313" s="173"/>
    </row>
    <row r="314" spans="2:15" ht="26.25" hidden="1" customHeight="1" outlineLevel="1">
      <c r="B314" s="153"/>
      <c r="C314" s="153"/>
      <c r="D314" s="129"/>
      <c r="E314" s="130"/>
      <c r="F314" s="130"/>
      <c r="G314" s="130"/>
      <c r="H314" s="1201"/>
      <c r="I314" s="1201"/>
      <c r="J314" s="1201"/>
      <c r="K314" s="1201"/>
      <c r="L314" s="1201"/>
      <c r="M314" s="1201"/>
      <c r="N314" s="153"/>
      <c r="O314" s="173"/>
    </row>
    <row r="315" spans="2:15" ht="26.25" hidden="1" customHeight="1" outlineLevel="1">
      <c r="B315" s="153"/>
      <c r="C315" s="153"/>
      <c r="D315" s="129"/>
      <c r="E315" s="130"/>
      <c r="F315" s="130"/>
      <c r="G315" s="130"/>
      <c r="H315" s="1201"/>
      <c r="I315" s="1201"/>
      <c r="J315" s="1201"/>
      <c r="K315" s="1201"/>
      <c r="L315" s="1201"/>
      <c r="M315" s="1201"/>
      <c r="N315" s="153"/>
      <c r="O315" s="173"/>
    </row>
    <row r="316" spans="2:15" ht="26.25" hidden="1" customHeight="1" outlineLevel="1">
      <c r="B316" s="153"/>
      <c r="C316" s="153"/>
      <c r="D316" s="129"/>
      <c r="E316" s="130"/>
      <c r="F316" s="130"/>
      <c r="G316" s="130"/>
      <c r="H316" s="1201"/>
      <c r="I316" s="1201"/>
      <c r="J316" s="1201"/>
      <c r="K316" s="1201"/>
      <c r="L316" s="1201"/>
      <c r="M316" s="1201"/>
      <c r="N316" s="153"/>
      <c r="O316" s="173"/>
    </row>
    <row r="317" spans="2:15" ht="26.25" hidden="1" customHeight="1" outlineLevel="1">
      <c r="B317" s="153"/>
      <c r="C317" s="153"/>
      <c r="D317" s="129"/>
      <c r="E317" s="130"/>
      <c r="F317" s="130"/>
      <c r="G317" s="130"/>
      <c r="H317" s="1201"/>
      <c r="I317" s="1201"/>
      <c r="J317" s="1201"/>
      <c r="K317" s="1201"/>
      <c r="L317" s="1201"/>
      <c r="M317" s="1201"/>
      <c r="N317" s="153"/>
      <c r="O317" s="173"/>
    </row>
    <row r="318" spans="2:15" ht="26.25" hidden="1" customHeight="1" outlineLevel="1">
      <c r="B318" s="153"/>
      <c r="C318" s="153"/>
      <c r="D318" s="129"/>
      <c r="E318" s="130"/>
      <c r="F318" s="130"/>
      <c r="G318" s="130"/>
      <c r="H318" s="1201"/>
      <c r="I318" s="1201"/>
      <c r="J318" s="1201"/>
      <c r="K318" s="1201"/>
      <c r="L318" s="1201"/>
      <c r="M318" s="1201"/>
      <c r="N318" s="153"/>
      <c r="O318" s="173"/>
    </row>
    <row r="319" spans="2:15" ht="26.25" hidden="1" customHeight="1" outlineLevel="1">
      <c r="B319" s="153"/>
      <c r="C319" s="153"/>
      <c r="D319" s="129"/>
      <c r="E319" s="130"/>
      <c r="F319" s="130"/>
      <c r="G319" s="130"/>
      <c r="H319" s="1201"/>
      <c r="I319" s="1201"/>
      <c r="J319" s="1201"/>
      <c r="K319" s="1201"/>
      <c r="L319" s="1201"/>
      <c r="M319" s="1201"/>
      <c r="N319" s="153"/>
    </row>
    <row r="320" spans="2:15" ht="26.25" hidden="1" customHeight="1" outlineLevel="1">
      <c r="B320" s="153"/>
      <c r="C320" s="153"/>
      <c r="D320" s="129"/>
      <c r="E320" s="130"/>
      <c r="F320" s="130"/>
      <c r="G320" s="130"/>
      <c r="H320" s="1201"/>
      <c r="I320" s="1201"/>
      <c r="J320" s="1201"/>
      <c r="K320" s="1201"/>
      <c r="L320" s="1201"/>
      <c r="M320" s="1201"/>
      <c r="N320" s="153"/>
    </row>
    <row r="321" spans="2:17" ht="26.25" hidden="1" customHeight="1" outlineLevel="1">
      <c r="B321" s="153"/>
      <c r="C321" s="153"/>
      <c r="D321" s="129"/>
      <c r="E321" s="130"/>
      <c r="F321" s="130"/>
      <c r="G321" s="130"/>
      <c r="H321" s="1201"/>
      <c r="I321" s="1201"/>
      <c r="J321" s="1201"/>
      <c r="K321" s="1201"/>
      <c r="L321" s="1201"/>
      <c r="M321" s="1201"/>
      <c r="N321" s="153"/>
    </row>
    <row r="322" spans="2:17" ht="26.25" hidden="1" customHeight="1" outlineLevel="1">
      <c r="B322" s="153"/>
      <c r="C322" s="153"/>
      <c r="D322" s="129"/>
      <c r="E322" s="130"/>
      <c r="F322" s="130"/>
      <c r="G322" s="130"/>
      <c r="H322" s="1201"/>
      <c r="I322" s="1201"/>
      <c r="J322" s="1201"/>
      <c r="K322" s="1201"/>
      <c r="L322" s="1201"/>
      <c r="M322" s="1201"/>
      <c r="N322" s="153"/>
    </row>
    <row r="323" spans="2:17" ht="26.25" hidden="1" customHeight="1" outlineLevel="1">
      <c r="B323" s="153"/>
      <c r="C323" s="153"/>
      <c r="D323" s="129"/>
      <c r="E323" s="130"/>
      <c r="F323" s="130"/>
      <c r="G323" s="130"/>
      <c r="H323" s="1201"/>
      <c r="I323" s="1201"/>
      <c r="J323" s="1201"/>
      <c r="K323" s="1201"/>
      <c r="L323" s="1201"/>
      <c r="M323" s="1201"/>
      <c r="N323" s="153"/>
    </row>
    <row r="324" spans="2:17" ht="26.25" hidden="1" customHeight="1" outlineLevel="1">
      <c r="B324" s="153"/>
      <c r="C324" s="153"/>
      <c r="D324" s="129"/>
      <c r="E324" s="130"/>
      <c r="F324" s="130"/>
      <c r="G324" s="130"/>
      <c r="H324" s="1201"/>
      <c r="I324" s="1201"/>
      <c r="J324" s="1201"/>
      <c r="K324" s="1201"/>
      <c r="L324" s="1201"/>
      <c r="M324" s="1201"/>
      <c r="N324" s="153"/>
    </row>
    <row r="325" spans="2:17" ht="26.25" hidden="1" customHeight="1" outlineLevel="1">
      <c r="B325" s="153"/>
      <c r="C325" s="153"/>
      <c r="D325" s="129"/>
      <c r="E325" s="130"/>
      <c r="F325" s="130"/>
      <c r="G325" s="130"/>
      <c r="H325" s="1201"/>
      <c r="I325" s="1201"/>
      <c r="J325" s="1201"/>
      <c r="K325" s="1201"/>
      <c r="L325" s="1201"/>
      <c r="M325" s="1201"/>
      <c r="N325" s="153"/>
    </row>
    <row r="326" spans="2:17" ht="26.25" hidden="1" customHeight="1" outlineLevel="1"/>
    <row r="327" spans="2:17" ht="26.25" hidden="1" customHeight="1" outlineLevel="1">
      <c r="B327" s="1200" t="s">
        <v>385</v>
      </c>
      <c r="C327" s="1200"/>
      <c r="D327" s="1200"/>
      <c r="E327" s="1200"/>
      <c r="F327" s="1200"/>
      <c r="G327" s="1200"/>
      <c r="H327" s="1200"/>
      <c r="I327" s="1200"/>
      <c r="J327" s="1200"/>
      <c r="K327" s="1200"/>
      <c r="L327" s="1200"/>
      <c r="M327" s="1200"/>
      <c r="N327" s="1200"/>
      <c r="O327" s="1200"/>
    </row>
    <row r="328" spans="2:17" ht="26.25" hidden="1" customHeight="1" outlineLevel="1">
      <c r="B328" s="1200"/>
      <c r="C328" s="1200"/>
      <c r="D328" s="1200"/>
      <c r="E328" s="1200"/>
      <c r="F328" s="1200"/>
      <c r="G328" s="1200"/>
      <c r="H328" s="1200"/>
      <c r="I328" s="1200"/>
      <c r="J328" s="1200"/>
      <c r="K328" s="1200"/>
      <c r="L328" s="1200"/>
      <c r="M328" s="1200"/>
      <c r="N328" s="1200"/>
      <c r="O328" s="1200"/>
    </row>
    <row r="329" spans="2:17" ht="26.25" hidden="1" customHeight="1" outlineLevel="1">
      <c r="B329" s="1200" t="s">
        <v>388</v>
      </c>
      <c r="C329" s="1200"/>
      <c r="D329" s="1200"/>
      <c r="E329" s="1200"/>
      <c r="F329" s="1200"/>
      <c r="G329" s="1200"/>
      <c r="H329" s="1200"/>
      <c r="I329" s="1200"/>
      <c r="J329" s="1200"/>
      <c r="K329" s="1200"/>
      <c r="L329" s="1200"/>
      <c r="M329" s="1200"/>
      <c r="N329" s="1200"/>
      <c r="O329" s="1200"/>
    </row>
    <row r="330" spans="2:17" ht="26.25" hidden="1" customHeight="1" outlineLevel="1">
      <c r="B330" s="1200"/>
      <c r="C330" s="1200"/>
      <c r="D330" s="1200"/>
      <c r="E330" s="1200"/>
      <c r="F330" s="1200"/>
      <c r="G330" s="1200"/>
      <c r="H330" s="1200"/>
      <c r="I330" s="1200"/>
      <c r="J330" s="1200"/>
      <c r="K330" s="1200"/>
      <c r="L330" s="1200"/>
      <c r="M330" s="1200"/>
      <c r="N330" s="1200"/>
      <c r="O330" s="1200"/>
    </row>
    <row r="331" spans="2:17" ht="26.25" hidden="1" customHeight="1" outlineLevel="1">
      <c r="B331" s="1200"/>
      <c r="C331" s="1200"/>
      <c r="D331" s="1200"/>
      <c r="E331" s="1200"/>
      <c r="F331" s="1200"/>
      <c r="G331" s="1200"/>
      <c r="H331" s="1200"/>
      <c r="I331" s="1200"/>
      <c r="J331" s="1200"/>
      <c r="K331" s="1200"/>
      <c r="L331" s="1200"/>
      <c r="M331" s="1200"/>
      <c r="N331" s="1200"/>
      <c r="O331" s="1200"/>
      <c r="Q331" s="212"/>
    </row>
    <row r="332" spans="2:17" ht="26.25" hidden="1" customHeight="1" outlineLevel="1">
      <c r="B332" s="205"/>
      <c r="C332" s="205"/>
      <c r="D332" s="205"/>
      <c r="E332" s="205"/>
      <c r="F332" s="205"/>
      <c r="G332" s="205"/>
      <c r="H332" s="205"/>
      <c r="I332" s="205"/>
      <c r="J332" s="327"/>
      <c r="K332" s="327"/>
      <c r="L332" s="205"/>
      <c r="M332" s="205"/>
      <c r="N332" s="205"/>
      <c r="O332" s="205"/>
      <c r="Q332" s="212"/>
    </row>
    <row r="333" spans="2:17" ht="26.25" hidden="1" customHeight="1" outlineLevel="1">
      <c r="B333" s="205"/>
      <c r="C333" s="205"/>
      <c r="D333" s="205"/>
      <c r="E333" s="205"/>
      <c r="F333" s="205"/>
      <c r="G333" s="205"/>
      <c r="H333" s="205"/>
      <c r="I333" s="205"/>
      <c r="J333" s="327"/>
      <c r="K333" s="327"/>
      <c r="L333" s="205"/>
      <c r="M333" s="205"/>
      <c r="N333" s="205"/>
      <c r="O333" s="205"/>
      <c r="Q333" s="212"/>
    </row>
    <row r="334" spans="2:17" ht="26.25" hidden="1" customHeight="1" outlineLevel="1">
      <c r="B334" s="205"/>
      <c r="C334" s="205"/>
      <c r="D334" s="205"/>
      <c r="E334" s="205"/>
      <c r="F334" s="205"/>
      <c r="G334" s="205"/>
      <c r="H334" s="205"/>
      <c r="I334" s="205"/>
      <c r="J334" s="327"/>
      <c r="K334" s="327"/>
      <c r="L334" s="205"/>
      <c r="M334" s="205"/>
      <c r="N334" s="205"/>
      <c r="O334" s="205"/>
      <c r="Q334" s="212"/>
    </row>
    <row r="335" spans="2:17" ht="26.25" hidden="1" customHeight="1" outlineLevel="1">
      <c r="B335" s="205"/>
      <c r="C335" s="205"/>
      <c r="D335" s="205"/>
      <c r="E335" s="205"/>
      <c r="F335" s="205"/>
      <c r="G335" s="205"/>
      <c r="H335" s="205"/>
      <c r="I335" s="205"/>
      <c r="J335" s="327"/>
      <c r="K335" s="327"/>
      <c r="L335" s="205"/>
      <c r="M335" s="205"/>
      <c r="N335" s="205"/>
      <c r="O335" s="205"/>
      <c r="Q335" s="212"/>
    </row>
    <row r="336" spans="2:17" ht="26.25" hidden="1" customHeight="1" outlineLevel="1">
      <c r="C336" s="205"/>
      <c r="D336" s="205"/>
      <c r="E336" s="205"/>
      <c r="F336" s="205"/>
      <c r="G336" s="205"/>
      <c r="H336" s="205"/>
      <c r="I336" s="205"/>
      <c r="J336" s="327"/>
      <c r="K336" s="327"/>
      <c r="L336" s="205"/>
      <c r="M336" s="205"/>
      <c r="N336" s="205"/>
      <c r="O336" s="205"/>
    </row>
    <row r="337" spans="17:17" collapsed="1">
      <c r="Q337" s="250" t="s">
        <v>346</v>
      </c>
    </row>
  </sheetData>
  <sheetProtection algorithmName="SHA-512" hashValue="2pv92/dkBXV6Bo/Jt9/nieSaCVUQg9NbAH80g1c2QwKdL014MyjOQMeiJv5qBRirHGwchIqt/i8XhEOW2qLJyw==" saltValue="y07VnjTOgBlKlSmHRuMs0g==" spinCount="100000" sheet="1" formatCells="0" formatRows="0" insertRows="0" deleteRows="0" selectLockedCells="1" autoFilter="0" pivotTables="0"/>
  <mergeCells count="195">
    <mergeCell ref="H186:M186"/>
    <mergeCell ref="A88:O88"/>
    <mergeCell ref="A124:O124"/>
    <mergeCell ref="A132:O132"/>
    <mergeCell ref="F92:I93"/>
    <mergeCell ref="C92:E93"/>
    <mergeCell ref="B128:N130"/>
    <mergeCell ref="C170:C171"/>
    <mergeCell ref="H172:M172"/>
    <mergeCell ref="H173:M173"/>
    <mergeCell ref="H174:M174"/>
    <mergeCell ref="H175:M175"/>
    <mergeCell ref="H170:M171"/>
    <mergeCell ref="H181:M181"/>
    <mergeCell ref="H182:M182"/>
    <mergeCell ref="H185:M185"/>
    <mergeCell ref="H179:M179"/>
    <mergeCell ref="J94:M95"/>
    <mergeCell ref="H183:M183"/>
    <mergeCell ref="H180:M180"/>
    <mergeCell ref="H178:M178"/>
    <mergeCell ref="J92:M93"/>
    <mergeCell ref="H187:M187"/>
    <mergeCell ref="N170:N171"/>
    <mergeCell ref="F94:I94"/>
    <mergeCell ref="F95:I95"/>
    <mergeCell ref="C94:E94"/>
    <mergeCell ref="C95:E95"/>
    <mergeCell ref="B149:N152"/>
    <mergeCell ref="A168:O168"/>
    <mergeCell ref="L167:N167"/>
    <mergeCell ref="B134:N137"/>
    <mergeCell ref="B139:N142"/>
    <mergeCell ref="B144:N147"/>
    <mergeCell ref="D170:G170"/>
    <mergeCell ref="C97:E97"/>
    <mergeCell ref="F97:I97"/>
    <mergeCell ref="J97:M97"/>
    <mergeCell ref="J96:M96"/>
    <mergeCell ref="F96:I96"/>
    <mergeCell ref="C96:E96"/>
    <mergeCell ref="C98:E98"/>
    <mergeCell ref="F98:I98"/>
    <mergeCell ref="H176:M176"/>
    <mergeCell ref="H177:M177"/>
    <mergeCell ref="J98:M98"/>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H188:M188"/>
    <mergeCell ref="H189:M189"/>
    <mergeCell ref="H184:M184"/>
    <mergeCell ref="B198:O199"/>
    <mergeCell ref="B200:O202"/>
    <mergeCell ref="H195:M195"/>
    <mergeCell ref="H196:M196"/>
    <mergeCell ref="G15:N15"/>
    <mergeCell ref="G16:N16"/>
    <mergeCell ref="G17:N17"/>
    <mergeCell ref="G19:N19"/>
    <mergeCell ref="G21:N21"/>
    <mergeCell ref="G22:N22"/>
    <mergeCell ref="G23:N23"/>
    <mergeCell ref="G25:N25"/>
    <mergeCell ref="G27:N27"/>
    <mergeCell ref="G28:N28"/>
    <mergeCell ref="G29:N29"/>
    <mergeCell ref="H190:M190"/>
    <mergeCell ref="H191:M191"/>
    <mergeCell ref="B170:B171"/>
    <mergeCell ref="H192:M192"/>
    <mergeCell ref="H193:M193"/>
    <mergeCell ref="H194:M194"/>
    <mergeCell ref="H218:M218"/>
    <mergeCell ref="H219:M219"/>
    <mergeCell ref="L210:N210"/>
    <mergeCell ref="A211:O211"/>
    <mergeCell ref="B213:B214"/>
    <mergeCell ref="C213:C214"/>
    <mergeCell ref="D213:G213"/>
    <mergeCell ref="H213:M214"/>
    <mergeCell ref="N213:N214"/>
    <mergeCell ref="H215:M215"/>
    <mergeCell ref="H216:M216"/>
    <mergeCell ref="H217:M217"/>
    <mergeCell ref="H225:M225"/>
    <mergeCell ref="H226:M226"/>
    <mergeCell ref="H227:M227"/>
    <mergeCell ref="H228:M228"/>
    <mergeCell ref="H229:M229"/>
    <mergeCell ref="H220:M220"/>
    <mergeCell ref="H221:M221"/>
    <mergeCell ref="H222:M222"/>
    <mergeCell ref="H223:M223"/>
    <mergeCell ref="H224:M224"/>
    <mergeCell ref="H235:M235"/>
    <mergeCell ref="H236:M236"/>
    <mergeCell ref="H237:M237"/>
    <mergeCell ref="H238:M238"/>
    <mergeCell ref="H239:M239"/>
    <mergeCell ref="H230:M230"/>
    <mergeCell ref="H231:M231"/>
    <mergeCell ref="H232:M232"/>
    <mergeCell ref="H233:M233"/>
    <mergeCell ref="H234:M234"/>
    <mergeCell ref="B241:O242"/>
    <mergeCell ref="B243:O245"/>
    <mergeCell ref="L253:N253"/>
    <mergeCell ref="A254:O254"/>
    <mergeCell ref="B256:B257"/>
    <mergeCell ref="C256:C257"/>
    <mergeCell ref="D256:G256"/>
    <mergeCell ref="H256:M257"/>
    <mergeCell ref="N256:N257"/>
    <mergeCell ref="H263:M263"/>
    <mergeCell ref="H264:M264"/>
    <mergeCell ref="H265:M265"/>
    <mergeCell ref="H266:M266"/>
    <mergeCell ref="H267:M267"/>
    <mergeCell ref="H258:M258"/>
    <mergeCell ref="H259:M259"/>
    <mergeCell ref="H260:M260"/>
    <mergeCell ref="H261:M261"/>
    <mergeCell ref="H262:M262"/>
    <mergeCell ref="H281:M281"/>
    <mergeCell ref="H282:M282"/>
    <mergeCell ref="H273:M273"/>
    <mergeCell ref="H274:M274"/>
    <mergeCell ref="H275:M275"/>
    <mergeCell ref="H276:M276"/>
    <mergeCell ref="H277:M277"/>
    <mergeCell ref="H268:M268"/>
    <mergeCell ref="H269:M269"/>
    <mergeCell ref="H270:M270"/>
    <mergeCell ref="H271:M271"/>
    <mergeCell ref="H272:M272"/>
    <mergeCell ref="H278:M278"/>
    <mergeCell ref="H279:M279"/>
    <mergeCell ref="H280:M280"/>
    <mergeCell ref="B329:O331"/>
    <mergeCell ref="A37:N42"/>
    <mergeCell ref="H321:M321"/>
    <mergeCell ref="H322:M322"/>
    <mergeCell ref="H323:M323"/>
    <mergeCell ref="H324:M324"/>
    <mergeCell ref="H325:M325"/>
    <mergeCell ref="H316:M316"/>
    <mergeCell ref="H317:M317"/>
    <mergeCell ref="H318:M318"/>
    <mergeCell ref="H319:M319"/>
    <mergeCell ref="H320:M320"/>
    <mergeCell ref="H311:M311"/>
    <mergeCell ref="H312:M312"/>
    <mergeCell ref="H313:M313"/>
    <mergeCell ref="H314:M314"/>
    <mergeCell ref="H315:M315"/>
    <mergeCell ref="H306:M306"/>
    <mergeCell ref="H307:M307"/>
    <mergeCell ref="H308:M308"/>
    <mergeCell ref="H309:M309"/>
    <mergeCell ref="H310:M310"/>
    <mergeCell ref="H301:M301"/>
    <mergeCell ref="H302:M302"/>
    <mergeCell ref="B327:O328"/>
    <mergeCell ref="H303:M303"/>
    <mergeCell ref="H304:M304"/>
    <mergeCell ref="H305:M305"/>
    <mergeCell ref="B284:O285"/>
    <mergeCell ref="B286:O288"/>
    <mergeCell ref="L296:N296"/>
    <mergeCell ref="A297:O297"/>
    <mergeCell ref="B299:B300"/>
    <mergeCell ref="C299:C300"/>
    <mergeCell ref="D299:G299"/>
    <mergeCell ref="H299:M300"/>
    <mergeCell ref="N299:N300"/>
  </mergeCells>
  <phoneticPr fontId="18"/>
  <conditionalFormatting sqref="B94:J94 B95:I95 N94:N95">
    <cfRule type="expression" dxfId="466" priority="37">
      <formula>$B$92&lt;&gt;""</formula>
    </cfRule>
  </conditionalFormatting>
  <conditionalFormatting sqref="H63:N64">
    <cfRule type="expression" dxfId="465" priority="25">
      <formula>AND(MONTH(H63)&lt;10,DAY(H63)&lt;10)</formula>
    </cfRule>
    <cfRule type="expression" dxfId="464" priority="26">
      <formula>AND(MONTH(H63)&lt;10,DAY(H63)&gt;=10)</formula>
    </cfRule>
    <cfRule type="expression" dxfId="463" priority="27">
      <formula>AND(MONTH(H63)&gt;=10,DAY(H63)&lt;10)</formula>
    </cfRule>
    <cfRule type="expression" dxfId="462" priority="28">
      <formula>AND(MONTH(H63)&gt;=10,DAY(H63)&gt;=10)</formula>
    </cfRule>
  </conditionalFormatting>
  <conditionalFormatting sqref="E16:E19 F24:G24 Q21:XFD25 R20:XFD20 F30:G30 Q27:XFD31 R26:XFD26 J24 O21:O25 J30 O27:O31">
    <cfRule type="containsText" dxfId="461" priority="22" operator="containsText" text="(例)">
      <formula>NOT(ISERROR(SEARCH("(例)",E16)))</formula>
    </cfRule>
  </conditionalFormatting>
  <conditionalFormatting sqref="A22:D25 A20:G21 F22:G23 F25:G25 O20">
    <cfRule type="containsText" dxfId="460" priority="21" operator="containsText" text="(例)">
      <formula>NOT(ISERROR(SEARCH("(例)",A20)))</formula>
    </cfRule>
  </conditionalFormatting>
  <conditionalFormatting sqref="E22:E25">
    <cfRule type="containsText" dxfId="459" priority="18" operator="containsText" text="(例)">
      <formula>NOT(ISERROR(SEARCH("(例)",E22)))</formula>
    </cfRule>
  </conditionalFormatting>
  <conditionalFormatting sqref="A28:D31 A26:G27 F28:G29 F31:G31 O26">
    <cfRule type="containsText" dxfId="458" priority="17" operator="containsText" text="(例)">
      <formula>NOT(ISERROR(SEARCH("(例)",A26)))</formula>
    </cfRule>
  </conditionalFormatting>
  <conditionalFormatting sqref="E28:E31">
    <cfRule type="containsText" dxfId="457" priority="14" operator="containsText" text="(例)">
      <formula>NOT(ISERROR(SEARCH("(例)",E28)))</formula>
    </cfRule>
  </conditionalFormatting>
  <conditionalFormatting sqref="Q20">
    <cfRule type="containsText" dxfId="456" priority="13" operator="containsText" text="(例)">
      <formula>NOT(ISERROR(SEARCH("(例)",Q20)))</formula>
    </cfRule>
  </conditionalFormatting>
  <conditionalFormatting sqref="Q32">
    <cfRule type="containsText" dxfId="455" priority="10" operator="containsText" text="(例)">
      <formula>NOT(ISERROR(SEARCH("(例)",Q32)))</formula>
    </cfRule>
  </conditionalFormatting>
  <conditionalFormatting sqref="Q26">
    <cfRule type="containsText" dxfId="454" priority="11" operator="containsText" text="(例)">
      <formula>NOT(ISERROR(SEARCH("(例)",Q26)))</formula>
    </cfRule>
  </conditionalFormatting>
  <conditionalFormatting sqref="H62:N62">
    <cfRule type="expression" dxfId="453" priority="2">
      <formula>AND(MONTH(H62)&lt;10,DAY(H62)&lt;10)</formula>
    </cfRule>
    <cfRule type="expression" dxfId="452" priority="3">
      <formula>AND(MONTH(H62)&lt;10,DAY(H62)&gt;=10)</formula>
    </cfRule>
    <cfRule type="expression" dxfId="451" priority="4">
      <formula>AND(MONTH(H62)&gt;=10,DAY(H62)&lt;10)</formula>
    </cfRule>
    <cfRule type="expression" dxfId="450" priority="5">
      <formula>AND(MONTH(H62)&gt;=10,DAY(H62)&gt;=10)</formula>
    </cfRule>
  </conditionalFormatting>
  <conditionalFormatting sqref="B172:N172">
    <cfRule type="containsBlanks" dxfId="449" priority="1">
      <formula>LEN(TRIM(B172))=0</formula>
    </cfRule>
  </conditionalFormatting>
  <dataValidations count="5">
    <dataValidation imeMode="fullKatakana" allowBlank="1" showInputMessage="1" showErrorMessage="1" prompt="姓と名の間を全角で１マス空け" sqref="B172:B196 B215:B239 B258:B282 B301:B325" xr:uid="{15A757D5-7425-4F16-B3B6-52932C08C335}"/>
    <dataValidation imeMode="hiragana" allowBlank="1" showInputMessage="1" showErrorMessage="1" prompt="姓と名の間を全角で１マス空け" sqref="C172:C196 C215:C239 C258:C282 C301:C325" xr:uid="{9A36F77E-01BD-4297-8242-AF6C8111E777}"/>
    <dataValidation imeMode="hiragana" allowBlank="1" showInputMessage="1" showErrorMessage="1" prompt="商業登記簿と一致する役職名を記入" sqref="N172:N196 N215:N239 N258:N282 N301:N325" xr:uid="{4FD4D9DC-BA75-4824-BF3B-8C4F8C238C21}"/>
    <dataValidation imeMode="off" allowBlank="1" showInputMessage="1" showErrorMessage="1" sqref="E172:G196 E215:G239 E258:G282 E301:G325" xr:uid="{A505677D-8936-42DA-A425-8B8554B2B230}"/>
    <dataValidation type="list" imeMode="fullAlpha" allowBlank="1" showInputMessage="1" showErrorMessage="1" sqref="D172:D196 D215:D239 D258:D282 D301:D325"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orientation="portrait" r:id="rId1"/>
  <headerFooter scaleWithDoc="0">
    <oddFooter>&amp;R&amp;K00-042R5高層ZEH-M_ver.2</oddFooter>
  </headerFooter>
  <rowBreaks count="7" manualBreakCount="7">
    <brk id="43" max="16383" man="1"/>
    <brk id="84" max="16383" man="1"/>
    <brk id="120" max="15" man="1"/>
    <brk id="164" max="15" man="1"/>
    <brk id="207" max="15" man="1"/>
    <brk id="250" max="15" man="1"/>
    <brk id="293"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dimension ref="A1:AS78"/>
  <sheetViews>
    <sheetView showGridLines="0" showZeros="0" view="pageBreakPreview" zoomScale="85" zoomScaleNormal="55" zoomScaleSheetLayoutView="85" workbookViewId="0"/>
  </sheetViews>
  <sheetFormatPr defaultColWidth="3" defaultRowHeight="18" customHeight="1" outlineLevelRow="1"/>
  <cols>
    <col min="1" max="1" width="0.83203125" style="857" customWidth="1"/>
    <col min="2" max="4" width="3" style="857" customWidth="1"/>
    <col min="5" max="6" width="3" style="867" customWidth="1"/>
    <col min="7" max="8" width="3" style="879" customWidth="1"/>
    <col min="9" max="44" width="3" style="857" customWidth="1"/>
    <col min="45" max="45" width="3" style="858"/>
    <col min="46" max="16384" width="3" style="857"/>
  </cols>
  <sheetData>
    <row r="1" spans="1:45" s="854" customFormat="1" ht="21">
      <c r="A1" s="852"/>
      <c r="B1" s="253" t="s">
        <v>93</v>
      </c>
      <c r="C1" s="253"/>
      <c r="D1" s="853"/>
      <c r="E1" s="853"/>
      <c r="F1" s="853"/>
      <c r="G1" s="853"/>
      <c r="H1" s="853"/>
      <c r="AE1" s="855"/>
      <c r="AS1" s="856"/>
    </row>
    <row r="2" spans="1:45" s="854" customFormat="1" ht="21">
      <c r="A2" s="852"/>
      <c r="B2" s="253" t="s">
        <v>110</v>
      </c>
      <c r="C2" s="253"/>
      <c r="D2" s="853"/>
      <c r="E2" s="853"/>
      <c r="F2" s="853"/>
      <c r="G2" s="853"/>
      <c r="H2" s="853"/>
      <c r="AE2" s="855"/>
      <c r="AS2" s="856"/>
    </row>
    <row r="3" spans="1:45" ht="14">
      <c r="B3" s="1258"/>
      <c r="C3" s="1258"/>
      <c r="D3" s="1258"/>
      <c r="E3" s="1258"/>
      <c r="F3" s="1258"/>
      <c r="G3" s="1258"/>
      <c r="H3" s="1258"/>
      <c r="I3" s="1258"/>
      <c r="J3" s="1258"/>
      <c r="K3" s="1258"/>
      <c r="L3" s="1258"/>
      <c r="M3" s="1258"/>
      <c r="N3" s="1258"/>
      <c r="O3" s="1258"/>
      <c r="P3" s="1258"/>
      <c r="Q3" s="1258"/>
      <c r="R3" s="1258"/>
      <c r="S3" s="1258"/>
      <c r="T3" s="1258"/>
      <c r="U3" s="1258"/>
      <c r="V3" s="1258"/>
      <c r="W3" s="1258"/>
      <c r="X3" s="1258"/>
      <c r="Y3" s="1258"/>
      <c r="Z3" s="1258"/>
      <c r="AA3" s="1258"/>
      <c r="AB3" s="1258"/>
      <c r="AC3" s="1258"/>
      <c r="AD3" s="1258"/>
      <c r="AE3" s="1258"/>
      <c r="AF3" s="1258"/>
      <c r="AG3" s="1258"/>
      <c r="AH3" s="1258"/>
      <c r="AI3" s="1258"/>
      <c r="AJ3" s="1258"/>
      <c r="AK3" s="1258"/>
      <c r="AL3" s="1258"/>
      <c r="AM3" s="1258"/>
      <c r="AN3" s="1258"/>
      <c r="AO3" s="1258"/>
      <c r="AP3" s="1258"/>
      <c r="AQ3" s="1258"/>
      <c r="AR3" s="1258"/>
    </row>
    <row r="4" spans="1:45" ht="14">
      <c r="B4" s="859"/>
      <c r="C4" s="859"/>
      <c r="D4" s="859"/>
      <c r="E4" s="860"/>
      <c r="F4" s="860"/>
      <c r="G4" s="861"/>
      <c r="H4" s="861"/>
      <c r="I4" s="859"/>
      <c r="J4" s="859"/>
      <c r="K4" s="859"/>
      <c r="L4" s="859"/>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1259"/>
      <c r="AM4" s="1259"/>
      <c r="AN4" s="862"/>
      <c r="AO4" s="1259"/>
      <c r="AP4" s="1259"/>
      <c r="AQ4" s="859"/>
      <c r="AR4" s="859"/>
    </row>
    <row r="5" spans="1:45" ht="30" customHeight="1">
      <c r="B5" s="1260" t="s">
        <v>868</v>
      </c>
      <c r="C5" s="1260"/>
      <c r="D5" s="1260"/>
      <c r="E5" s="1260"/>
      <c r="F5" s="1260"/>
      <c r="G5" s="1260"/>
      <c r="H5" s="1260"/>
      <c r="I5" s="1260"/>
      <c r="J5" s="1260"/>
      <c r="K5" s="1260"/>
      <c r="L5" s="1260"/>
      <c r="M5" s="1260"/>
      <c r="N5" s="1260"/>
      <c r="O5" s="990"/>
      <c r="P5" s="990"/>
      <c r="Q5" s="859"/>
      <c r="R5" s="859"/>
      <c r="S5" s="859"/>
      <c r="T5" s="859"/>
      <c r="U5" s="859"/>
      <c r="V5" s="859"/>
      <c r="W5" s="859"/>
      <c r="X5" s="859"/>
      <c r="Y5" s="859"/>
      <c r="Z5" s="859"/>
      <c r="AA5" s="859"/>
      <c r="AB5" s="859"/>
      <c r="AC5" s="859"/>
      <c r="AD5" s="859"/>
      <c r="AE5" s="859"/>
      <c r="AF5" s="859"/>
      <c r="AG5" s="859"/>
      <c r="AH5" s="859"/>
      <c r="AI5" s="859"/>
      <c r="AJ5" s="859"/>
      <c r="AK5" s="859"/>
      <c r="AL5" s="859"/>
      <c r="AM5" s="991"/>
      <c r="AN5" s="859"/>
      <c r="AO5" s="859"/>
      <c r="AP5" s="991"/>
      <c r="AQ5" s="859"/>
      <c r="AR5" s="859"/>
    </row>
    <row r="6" spans="1:45" ht="30" customHeight="1">
      <c r="B6" s="1260" t="s">
        <v>869</v>
      </c>
      <c r="C6" s="1260"/>
      <c r="D6" s="1260"/>
      <c r="E6" s="1260"/>
      <c r="F6" s="1260"/>
      <c r="G6" s="1260"/>
      <c r="H6" s="1260"/>
      <c r="I6" s="1260"/>
      <c r="J6" s="1260"/>
      <c r="K6" s="1260"/>
      <c r="L6" s="1260"/>
      <c r="M6" s="1260"/>
      <c r="N6" s="1260"/>
      <c r="O6" s="990"/>
      <c r="P6" s="990"/>
      <c r="Q6" s="859"/>
      <c r="R6" s="859"/>
      <c r="S6" s="859"/>
      <c r="T6" s="859"/>
      <c r="U6" s="859"/>
      <c r="V6" s="859"/>
      <c r="W6" s="859"/>
      <c r="X6" s="859"/>
      <c r="Y6" s="859"/>
      <c r="Z6" s="859"/>
      <c r="AA6" s="859"/>
      <c r="AB6" s="859"/>
      <c r="AC6" s="859"/>
      <c r="AD6" s="859"/>
      <c r="AE6" s="859"/>
      <c r="AF6" s="859"/>
      <c r="AG6" s="859"/>
      <c r="AH6" s="859"/>
      <c r="AI6" s="859"/>
      <c r="AJ6" s="859"/>
      <c r="AK6" s="859"/>
      <c r="AL6" s="859"/>
      <c r="AM6" s="859"/>
      <c r="AN6" s="859"/>
      <c r="AO6" s="859"/>
      <c r="AP6" s="859"/>
      <c r="AQ6" s="859"/>
      <c r="AR6" s="859"/>
    </row>
    <row r="7" spans="1:45" ht="39" customHeight="1">
      <c r="B7" s="1261" t="str">
        <f>様式第1_交付申請書!A33</f>
        <v>令和５年度
二酸化炭素排出抑制対策事業費等補助金
（集合住宅の省ＣＯ２化促進事業）</v>
      </c>
      <c r="C7" s="1261"/>
      <c r="D7" s="1261"/>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1261"/>
      <c r="AM7" s="1261"/>
      <c r="AN7" s="1261"/>
      <c r="AO7" s="1261"/>
      <c r="AP7" s="1261"/>
      <c r="AQ7" s="1261"/>
      <c r="AR7" s="1261"/>
    </row>
    <row r="8" spans="1:45" ht="39" customHeight="1">
      <c r="B8" s="1261"/>
      <c r="C8" s="1261"/>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1261"/>
      <c r="AM8" s="1261"/>
      <c r="AN8" s="1261"/>
      <c r="AO8" s="1261"/>
      <c r="AP8" s="1261"/>
      <c r="AQ8" s="1261"/>
      <c r="AR8" s="1261"/>
    </row>
    <row r="9" spans="1:45" ht="39" customHeight="1">
      <c r="B9" s="1261" t="s">
        <v>386</v>
      </c>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1261"/>
      <c r="AM9" s="1261"/>
      <c r="AN9" s="1261"/>
      <c r="AO9" s="1261"/>
      <c r="AP9" s="1261"/>
      <c r="AQ9" s="1261"/>
      <c r="AR9" s="1261"/>
    </row>
    <row r="10" spans="1:45" ht="60" customHeight="1">
      <c r="B10" s="1254" t="s">
        <v>870</v>
      </c>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254"/>
      <c r="AN10" s="1254"/>
      <c r="AO10" s="1254"/>
      <c r="AP10" s="1254"/>
      <c r="AQ10" s="1254"/>
      <c r="AR10" s="1254"/>
    </row>
    <row r="11" spans="1:45" ht="13.5" customHeight="1">
      <c r="B11" s="988"/>
      <c r="C11" s="988"/>
      <c r="D11" s="988"/>
      <c r="E11" s="988"/>
      <c r="F11" s="988"/>
      <c r="G11" s="988"/>
      <c r="H11" s="988"/>
      <c r="I11" s="988"/>
      <c r="J11" s="988"/>
      <c r="K11" s="988"/>
      <c r="L11" s="988"/>
      <c r="M11" s="988"/>
      <c r="N11" s="988"/>
      <c r="O11" s="988"/>
      <c r="P11" s="988"/>
      <c r="Q11" s="988"/>
      <c r="R11" s="988"/>
      <c r="S11" s="988"/>
      <c r="T11" s="988"/>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row>
    <row r="12" spans="1:45" ht="17.25" customHeight="1">
      <c r="B12" s="864" t="s">
        <v>763</v>
      </c>
      <c r="C12" s="864"/>
      <c r="D12" s="865" t="s">
        <v>871</v>
      </c>
      <c r="E12" s="864"/>
      <c r="F12" s="864"/>
      <c r="G12" s="864"/>
      <c r="H12" s="864"/>
      <c r="I12" s="864"/>
      <c r="J12" s="864"/>
      <c r="K12" s="864"/>
      <c r="L12" s="864"/>
      <c r="M12" s="864"/>
      <c r="N12" s="864"/>
      <c r="O12" s="864"/>
      <c r="P12" s="864"/>
      <c r="Q12" s="864"/>
      <c r="R12" s="864"/>
      <c r="S12" s="864"/>
      <c r="T12" s="864"/>
      <c r="U12" s="864"/>
      <c r="V12" s="864"/>
      <c r="W12" s="864"/>
      <c r="X12" s="864"/>
      <c r="Y12" s="864"/>
      <c r="Z12" s="864"/>
      <c r="AA12" s="864"/>
      <c r="AB12" s="864"/>
      <c r="AC12" s="864"/>
      <c r="AD12" s="864"/>
      <c r="AE12" s="864"/>
      <c r="AF12" s="864"/>
      <c r="AG12" s="864"/>
      <c r="AH12" s="864"/>
      <c r="AI12" s="864"/>
      <c r="AJ12" s="864"/>
      <c r="AK12" s="864"/>
      <c r="AL12" s="864"/>
      <c r="AM12" s="864"/>
      <c r="AN12" s="864"/>
      <c r="AO12" s="864"/>
      <c r="AP12" s="864"/>
      <c r="AQ12" s="864"/>
      <c r="AR12" s="864"/>
    </row>
    <row r="13" spans="1:45" ht="17.25" customHeight="1">
      <c r="B13" s="859"/>
      <c r="C13" s="864"/>
      <c r="D13" s="1255" t="s">
        <v>872</v>
      </c>
      <c r="E13" s="1255"/>
      <c r="F13" s="1255"/>
      <c r="G13" s="1255"/>
      <c r="H13" s="1255"/>
      <c r="I13" s="1255"/>
      <c r="J13" s="1255"/>
      <c r="K13" s="1255"/>
      <c r="L13" s="1255"/>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1255"/>
      <c r="AI13" s="1255"/>
      <c r="AJ13" s="1255"/>
      <c r="AK13" s="1255"/>
      <c r="AL13" s="1255"/>
      <c r="AM13" s="1255"/>
      <c r="AN13" s="1255"/>
      <c r="AO13" s="1255"/>
      <c r="AP13" s="1255"/>
      <c r="AQ13" s="1255"/>
      <c r="AR13" s="1255"/>
    </row>
    <row r="14" spans="1:45" ht="7.5" customHeight="1">
      <c r="B14" s="859"/>
      <c r="C14" s="864"/>
      <c r="D14" s="864"/>
      <c r="E14" s="864"/>
      <c r="F14" s="864"/>
      <c r="G14" s="864"/>
      <c r="H14" s="864"/>
      <c r="I14" s="864"/>
      <c r="J14" s="864"/>
      <c r="K14" s="864"/>
      <c r="L14" s="864"/>
      <c r="M14" s="864"/>
      <c r="N14" s="864"/>
      <c r="O14" s="864"/>
      <c r="P14" s="864"/>
      <c r="Q14" s="864"/>
      <c r="R14" s="864"/>
      <c r="S14" s="864"/>
      <c r="T14" s="864"/>
      <c r="U14" s="864"/>
      <c r="V14" s="864"/>
      <c r="W14" s="864"/>
      <c r="X14" s="864"/>
      <c r="Y14" s="864"/>
      <c r="Z14" s="864"/>
      <c r="AA14" s="864"/>
      <c r="AB14" s="864"/>
      <c r="AC14" s="864"/>
      <c r="AD14" s="864"/>
      <c r="AE14" s="864"/>
      <c r="AF14" s="864"/>
      <c r="AG14" s="864"/>
      <c r="AH14" s="864"/>
      <c r="AI14" s="864"/>
      <c r="AJ14" s="864"/>
      <c r="AK14" s="864"/>
      <c r="AL14" s="864"/>
      <c r="AM14" s="864"/>
      <c r="AN14" s="864"/>
      <c r="AO14" s="864"/>
      <c r="AP14" s="864"/>
      <c r="AQ14" s="864"/>
      <c r="AR14" s="864"/>
    </row>
    <row r="15" spans="1:45" ht="17.25" customHeight="1">
      <c r="B15" s="864" t="s">
        <v>112</v>
      </c>
      <c r="C15" s="864"/>
      <c r="D15" s="865" t="s">
        <v>873</v>
      </c>
      <c r="E15" s="864"/>
      <c r="F15" s="864"/>
      <c r="G15" s="864"/>
      <c r="H15" s="864"/>
      <c r="I15" s="864"/>
      <c r="J15" s="864"/>
      <c r="K15" s="864"/>
      <c r="L15" s="864"/>
      <c r="M15" s="864"/>
      <c r="N15" s="864"/>
      <c r="O15" s="864"/>
      <c r="P15" s="864"/>
      <c r="Q15" s="864"/>
      <c r="R15" s="864"/>
      <c r="S15" s="864"/>
      <c r="T15" s="864"/>
      <c r="U15" s="864"/>
      <c r="V15" s="864"/>
      <c r="W15" s="864"/>
      <c r="X15" s="864"/>
      <c r="Y15" s="864"/>
      <c r="Z15" s="864"/>
      <c r="AA15" s="864"/>
      <c r="AB15" s="864"/>
      <c r="AC15" s="864"/>
      <c r="AD15" s="864"/>
      <c r="AE15" s="864"/>
      <c r="AF15" s="864"/>
      <c r="AG15" s="864"/>
      <c r="AH15" s="864"/>
      <c r="AI15" s="864"/>
      <c r="AJ15" s="864"/>
      <c r="AK15" s="864"/>
      <c r="AL15" s="864"/>
      <c r="AM15" s="864"/>
      <c r="AN15" s="864"/>
      <c r="AO15" s="864"/>
      <c r="AP15" s="864"/>
      <c r="AQ15" s="864"/>
      <c r="AR15" s="864"/>
    </row>
    <row r="16" spans="1:45" ht="17.25" customHeight="1">
      <c r="B16" s="859"/>
      <c r="C16" s="864"/>
      <c r="D16" s="864" t="s">
        <v>113</v>
      </c>
      <c r="E16" s="864"/>
      <c r="F16" s="864"/>
      <c r="G16" s="864"/>
      <c r="H16" s="864"/>
      <c r="I16" s="864"/>
      <c r="J16" s="864"/>
      <c r="K16" s="864"/>
      <c r="L16" s="864"/>
      <c r="M16" s="864"/>
      <c r="N16" s="864"/>
      <c r="O16" s="864"/>
      <c r="P16" s="864"/>
      <c r="Q16" s="864"/>
      <c r="R16" s="864"/>
      <c r="S16" s="864"/>
      <c r="T16" s="864"/>
      <c r="U16" s="864"/>
      <c r="V16" s="864"/>
      <c r="W16" s="864"/>
      <c r="X16" s="864"/>
      <c r="Y16" s="864"/>
      <c r="Z16" s="864"/>
      <c r="AA16" s="864"/>
      <c r="AB16" s="864"/>
      <c r="AC16" s="864"/>
      <c r="AD16" s="864"/>
      <c r="AE16" s="864"/>
      <c r="AF16" s="864"/>
      <c r="AG16" s="864"/>
      <c r="AH16" s="864"/>
      <c r="AI16" s="864"/>
      <c r="AJ16" s="864"/>
      <c r="AK16" s="864"/>
      <c r="AL16" s="864"/>
      <c r="AM16" s="864"/>
      <c r="AN16" s="864"/>
      <c r="AO16" s="864"/>
      <c r="AP16" s="864"/>
      <c r="AQ16" s="864"/>
      <c r="AR16" s="864"/>
    </row>
    <row r="17" spans="2:44" s="858" customFormat="1" ht="7.5" customHeight="1">
      <c r="B17" s="859"/>
      <c r="C17" s="864"/>
      <c r="D17" s="864"/>
      <c r="E17" s="864"/>
      <c r="F17" s="864"/>
      <c r="G17" s="864"/>
      <c r="H17" s="864"/>
      <c r="I17" s="864"/>
      <c r="J17" s="864"/>
      <c r="K17" s="864"/>
      <c r="L17" s="864"/>
      <c r="M17" s="864"/>
      <c r="N17" s="864"/>
      <c r="O17" s="864"/>
      <c r="P17" s="864"/>
      <c r="Q17" s="864"/>
      <c r="R17" s="864"/>
      <c r="S17" s="864"/>
      <c r="T17" s="864"/>
      <c r="U17" s="864"/>
      <c r="V17" s="864"/>
      <c r="W17" s="864"/>
      <c r="X17" s="864"/>
      <c r="Y17" s="864"/>
      <c r="Z17" s="864"/>
      <c r="AA17" s="864"/>
      <c r="AB17" s="864"/>
      <c r="AC17" s="864"/>
      <c r="AD17" s="864"/>
      <c r="AE17" s="864"/>
      <c r="AF17" s="864"/>
      <c r="AG17" s="864"/>
      <c r="AH17" s="864"/>
      <c r="AI17" s="864"/>
      <c r="AJ17" s="864"/>
      <c r="AK17" s="864"/>
      <c r="AL17" s="864"/>
      <c r="AM17" s="864"/>
      <c r="AN17" s="864"/>
      <c r="AO17" s="864"/>
      <c r="AP17" s="864"/>
      <c r="AQ17" s="864"/>
      <c r="AR17" s="864"/>
    </row>
    <row r="18" spans="2:44" s="858" customFormat="1" ht="17.25" customHeight="1">
      <c r="B18" s="864" t="s">
        <v>771</v>
      </c>
      <c r="C18" s="864"/>
      <c r="D18" s="865" t="s">
        <v>874</v>
      </c>
      <c r="E18" s="864"/>
      <c r="F18" s="864"/>
      <c r="G18" s="864"/>
      <c r="H18" s="864"/>
      <c r="I18" s="864"/>
      <c r="J18" s="864"/>
      <c r="K18" s="864"/>
      <c r="L18" s="864"/>
      <c r="M18" s="864"/>
      <c r="N18" s="864"/>
      <c r="O18" s="864"/>
      <c r="P18" s="864"/>
      <c r="Q18" s="864"/>
      <c r="R18" s="864"/>
      <c r="S18" s="864"/>
      <c r="T18" s="864"/>
      <c r="U18" s="864"/>
      <c r="V18" s="864"/>
      <c r="W18" s="864"/>
      <c r="X18" s="864"/>
      <c r="Y18" s="864"/>
      <c r="Z18" s="864"/>
      <c r="AA18" s="864"/>
      <c r="AB18" s="864"/>
      <c r="AC18" s="864"/>
      <c r="AD18" s="864"/>
      <c r="AE18" s="864"/>
      <c r="AF18" s="864"/>
      <c r="AG18" s="864"/>
      <c r="AH18" s="864"/>
      <c r="AI18" s="864"/>
      <c r="AJ18" s="864"/>
      <c r="AK18" s="864"/>
      <c r="AL18" s="864"/>
      <c r="AM18" s="864"/>
      <c r="AN18" s="864"/>
      <c r="AO18" s="864"/>
      <c r="AP18" s="864"/>
      <c r="AQ18" s="864"/>
      <c r="AR18" s="864"/>
    </row>
    <row r="19" spans="2:44" s="858" customFormat="1" ht="17.25" customHeight="1">
      <c r="B19" s="859"/>
      <c r="C19" s="864"/>
      <c r="D19" s="864" t="s">
        <v>875</v>
      </c>
      <c r="E19" s="864"/>
      <c r="F19" s="864"/>
      <c r="G19" s="864"/>
      <c r="H19" s="864"/>
      <c r="I19" s="864"/>
      <c r="J19" s="864"/>
      <c r="K19" s="864"/>
      <c r="L19" s="864"/>
      <c r="M19" s="864"/>
      <c r="N19" s="864"/>
      <c r="O19" s="864"/>
      <c r="P19" s="864"/>
      <c r="Q19" s="864"/>
      <c r="R19" s="864"/>
      <c r="S19" s="864"/>
      <c r="T19" s="864"/>
      <c r="U19" s="864"/>
      <c r="V19" s="864"/>
      <c r="W19" s="864"/>
      <c r="X19" s="864"/>
      <c r="Y19" s="864"/>
      <c r="Z19" s="864"/>
      <c r="AA19" s="864"/>
      <c r="AB19" s="864"/>
      <c r="AC19" s="864"/>
      <c r="AD19" s="864"/>
      <c r="AE19" s="864"/>
      <c r="AF19" s="864"/>
      <c r="AG19" s="864"/>
      <c r="AH19" s="864"/>
      <c r="AI19" s="864"/>
      <c r="AJ19" s="864"/>
      <c r="AK19" s="864"/>
      <c r="AL19" s="864"/>
      <c r="AM19" s="864"/>
      <c r="AN19" s="864"/>
      <c r="AO19" s="864"/>
      <c r="AP19" s="864"/>
      <c r="AQ19" s="864"/>
      <c r="AR19" s="864"/>
    </row>
    <row r="20" spans="2:44" s="858" customFormat="1" ht="7.5" customHeight="1">
      <c r="B20" s="859"/>
      <c r="C20" s="864"/>
      <c r="D20" s="864"/>
      <c r="E20" s="864"/>
      <c r="F20" s="864"/>
      <c r="G20" s="864"/>
      <c r="H20" s="864"/>
      <c r="I20" s="864"/>
      <c r="J20" s="864"/>
      <c r="K20" s="864"/>
      <c r="L20" s="864"/>
      <c r="M20" s="864"/>
      <c r="N20" s="864"/>
      <c r="O20" s="864"/>
      <c r="P20" s="864"/>
      <c r="Q20" s="864"/>
      <c r="R20" s="864"/>
      <c r="S20" s="864"/>
      <c r="T20" s="864"/>
      <c r="U20" s="864"/>
      <c r="V20" s="864"/>
      <c r="W20" s="864"/>
      <c r="X20" s="864"/>
      <c r="Y20" s="864"/>
      <c r="Z20" s="864"/>
      <c r="AA20" s="864"/>
      <c r="AB20" s="864"/>
      <c r="AC20" s="864"/>
      <c r="AD20" s="864"/>
      <c r="AE20" s="864"/>
      <c r="AF20" s="864"/>
      <c r="AG20" s="864"/>
      <c r="AH20" s="864"/>
      <c r="AI20" s="864"/>
      <c r="AJ20" s="864"/>
      <c r="AK20" s="864"/>
      <c r="AL20" s="864"/>
      <c r="AM20" s="864"/>
      <c r="AN20" s="864"/>
      <c r="AO20" s="864"/>
      <c r="AP20" s="864"/>
      <c r="AQ20" s="864"/>
      <c r="AR20" s="864"/>
    </row>
    <row r="21" spans="2:44" s="858" customFormat="1" ht="17.25" customHeight="1">
      <c r="B21" s="864" t="s">
        <v>114</v>
      </c>
      <c r="C21" s="864"/>
      <c r="D21" s="865" t="s">
        <v>876</v>
      </c>
      <c r="E21" s="864"/>
      <c r="F21" s="864"/>
      <c r="G21" s="864"/>
      <c r="H21" s="864"/>
      <c r="I21" s="864"/>
      <c r="J21" s="864"/>
      <c r="K21" s="864"/>
      <c r="L21" s="864"/>
      <c r="M21" s="864"/>
      <c r="N21" s="864"/>
      <c r="O21" s="864"/>
      <c r="P21" s="864"/>
      <c r="Q21" s="864"/>
      <c r="R21" s="864"/>
      <c r="S21" s="864"/>
      <c r="T21" s="864"/>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row>
    <row r="22" spans="2:44" s="858" customFormat="1" ht="17.25" customHeight="1">
      <c r="B22" s="859"/>
      <c r="C22" s="864"/>
      <c r="D22" s="864" t="s">
        <v>877</v>
      </c>
      <c r="E22" s="864"/>
      <c r="F22" s="864"/>
      <c r="G22" s="864"/>
      <c r="H22" s="864"/>
      <c r="I22" s="864"/>
      <c r="J22" s="864"/>
      <c r="K22" s="864"/>
      <c r="L22" s="864"/>
      <c r="M22" s="864"/>
      <c r="N22" s="864"/>
      <c r="O22" s="864"/>
      <c r="P22" s="864"/>
      <c r="Q22" s="864"/>
      <c r="R22" s="864"/>
      <c r="S22" s="864"/>
      <c r="T22" s="864"/>
      <c r="U22" s="864"/>
      <c r="V22" s="864"/>
      <c r="W22" s="864"/>
      <c r="X22" s="864"/>
      <c r="Y22" s="864"/>
      <c r="Z22" s="864"/>
      <c r="AA22" s="864"/>
      <c r="AB22" s="864"/>
      <c r="AC22" s="864"/>
      <c r="AD22" s="864"/>
      <c r="AE22" s="864"/>
      <c r="AF22" s="864"/>
      <c r="AG22" s="864"/>
      <c r="AH22" s="864"/>
      <c r="AI22" s="864"/>
      <c r="AJ22" s="864"/>
      <c r="AK22" s="864"/>
      <c r="AL22" s="864"/>
      <c r="AM22" s="864"/>
      <c r="AN22" s="864"/>
      <c r="AO22" s="864"/>
      <c r="AP22" s="864"/>
      <c r="AQ22" s="864"/>
      <c r="AR22" s="864"/>
    </row>
    <row r="23" spans="2:44" s="858" customFormat="1" ht="7.5" customHeight="1">
      <c r="B23" s="859"/>
      <c r="C23" s="864"/>
      <c r="D23" s="864"/>
      <c r="E23" s="864"/>
      <c r="F23" s="864"/>
      <c r="G23" s="864"/>
      <c r="H23" s="864"/>
      <c r="I23" s="864"/>
      <c r="J23" s="864"/>
      <c r="K23" s="864"/>
      <c r="L23" s="864"/>
      <c r="M23" s="864"/>
      <c r="N23" s="864"/>
      <c r="O23" s="864"/>
      <c r="P23" s="864"/>
      <c r="Q23" s="864"/>
      <c r="R23" s="864"/>
      <c r="S23" s="864"/>
      <c r="T23" s="864"/>
      <c r="U23" s="864"/>
      <c r="V23" s="864"/>
      <c r="W23" s="864"/>
      <c r="X23" s="864"/>
      <c r="Y23" s="864"/>
      <c r="Z23" s="864"/>
      <c r="AA23" s="864"/>
      <c r="AB23" s="864"/>
      <c r="AC23" s="864"/>
      <c r="AD23" s="864"/>
      <c r="AE23" s="864"/>
      <c r="AF23" s="864"/>
      <c r="AG23" s="864"/>
      <c r="AH23" s="864"/>
      <c r="AI23" s="864"/>
      <c r="AJ23" s="864"/>
      <c r="AK23" s="864"/>
      <c r="AL23" s="864"/>
      <c r="AM23" s="864"/>
      <c r="AN23" s="864"/>
      <c r="AO23" s="864"/>
      <c r="AP23" s="864"/>
      <c r="AQ23" s="864"/>
      <c r="AR23" s="864"/>
    </row>
    <row r="24" spans="2:44" s="858" customFormat="1" ht="17.25" customHeight="1">
      <c r="B24" s="864" t="s">
        <v>115</v>
      </c>
      <c r="C24" s="864"/>
      <c r="D24" s="865" t="s">
        <v>878</v>
      </c>
      <c r="E24" s="864"/>
      <c r="F24" s="864"/>
      <c r="G24" s="864"/>
      <c r="H24" s="864"/>
      <c r="I24" s="864"/>
      <c r="J24" s="864"/>
      <c r="K24" s="864"/>
      <c r="L24" s="864"/>
      <c r="M24" s="864"/>
      <c r="N24" s="864"/>
      <c r="O24" s="864"/>
      <c r="P24" s="864"/>
      <c r="Q24" s="864"/>
      <c r="R24" s="864"/>
      <c r="S24" s="864"/>
      <c r="T24" s="864"/>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row>
    <row r="25" spans="2:44" s="858" customFormat="1" ht="17.25" customHeight="1">
      <c r="B25" s="859"/>
      <c r="C25" s="864"/>
      <c r="D25" s="864" t="s">
        <v>879</v>
      </c>
      <c r="E25" s="864"/>
      <c r="F25" s="864"/>
      <c r="G25" s="864"/>
      <c r="H25" s="864"/>
      <c r="I25" s="864"/>
      <c r="J25" s="864"/>
      <c r="K25" s="864"/>
      <c r="L25" s="864"/>
      <c r="M25" s="864"/>
      <c r="N25" s="864"/>
      <c r="O25" s="864"/>
      <c r="P25" s="864"/>
      <c r="Q25" s="864"/>
      <c r="R25" s="864"/>
      <c r="S25" s="864"/>
      <c r="T25" s="864"/>
      <c r="U25" s="864"/>
      <c r="V25" s="864"/>
      <c r="W25" s="864"/>
      <c r="X25" s="864"/>
      <c r="Y25" s="864"/>
      <c r="Z25" s="864"/>
      <c r="AA25" s="864"/>
      <c r="AB25" s="864"/>
      <c r="AC25" s="864"/>
      <c r="AD25" s="864"/>
      <c r="AE25" s="864"/>
      <c r="AF25" s="864"/>
      <c r="AG25" s="864"/>
      <c r="AH25" s="864"/>
      <c r="AI25" s="864"/>
      <c r="AJ25" s="864"/>
      <c r="AK25" s="864"/>
      <c r="AL25" s="864"/>
      <c r="AM25" s="864"/>
      <c r="AN25" s="864"/>
      <c r="AO25" s="864"/>
      <c r="AP25" s="864"/>
      <c r="AQ25" s="864"/>
      <c r="AR25" s="864"/>
    </row>
    <row r="26" spans="2:44" s="858" customFormat="1" ht="17.25" customHeight="1">
      <c r="B26" s="859"/>
      <c r="C26" s="864"/>
      <c r="D26" s="864" t="s">
        <v>880</v>
      </c>
      <c r="E26" s="864"/>
      <c r="F26" s="864"/>
      <c r="G26" s="864"/>
      <c r="H26" s="864"/>
      <c r="I26" s="864"/>
      <c r="J26" s="864"/>
      <c r="K26" s="864"/>
      <c r="L26" s="864"/>
      <c r="M26" s="864"/>
      <c r="N26" s="864"/>
      <c r="O26" s="864"/>
      <c r="P26" s="864"/>
      <c r="Q26" s="864"/>
      <c r="R26" s="864"/>
      <c r="S26" s="864"/>
      <c r="T26" s="864"/>
      <c r="U26" s="864"/>
      <c r="V26" s="864"/>
      <c r="W26" s="864"/>
      <c r="X26" s="864"/>
      <c r="Y26" s="864"/>
      <c r="Z26" s="864"/>
      <c r="AA26" s="864"/>
      <c r="AB26" s="864"/>
      <c r="AC26" s="864"/>
      <c r="AD26" s="864"/>
      <c r="AE26" s="864"/>
      <c r="AF26" s="864"/>
      <c r="AG26" s="864"/>
      <c r="AH26" s="864"/>
      <c r="AI26" s="864"/>
      <c r="AJ26" s="864"/>
      <c r="AK26" s="864"/>
      <c r="AL26" s="864"/>
      <c r="AM26" s="864"/>
      <c r="AN26" s="864"/>
      <c r="AO26" s="864"/>
      <c r="AP26" s="864"/>
      <c r="AQ26" s="864"/>
      <c r="AR26" s="864"/>
    </row>
    <row r="27" spans="2:44" s="858" customFormat="1" ht="7.5" customHeight="1">
      <c r="B27" s="859"/>
      <c r="C27" s="864"/>
      <c r="D27" s="864"/>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64"/>
      <c r="AG27" s="864"/>
      <c r="AH27" s="864"/>
      <c r="AI27" s="864"/>
      <c r="AJ27" s="864"/>
      <c r="AK27" s="864"/>
      <c r="AL27" s="864"/>
      <c r="AM27" s="864"/>
      <c r="AN27" s="864"/>
      <c r="AO27" s="864"/>
      <c r="AP27" s="864"/>
      <c r="AQ27" s="864"/>
      <c r="AR27" s="864"/>
    </row>
    <row r="28" spans="2:44" s="858" customFormat="1" ht="17.25" customHeight="1">
      <c r="B28" s="864" t="s">
        <v>116</v>
      </c>
      <c r="C28" s="864"/>
      <c r="D28" s="865" t="s">
        <v>881</v>
      </c>
      <c r="E28" s="864"/>
      <c r="F28" s="864"/>
      <c r="G28" s="864"/>
      <c r="H28" s="864"/>
      <c r="I28" s="864"/>
      <c r="J28" s="864"/>
      <c r="K28" s="864"/>
      <c r="L28" s="864"/>
      <c r="M28" s="864"/>
      <c r="N28" s="864"/>
      <c r="O28" s="864"/>
      <c r="P28" s="864"/>
      <c r="Q28" s="864"/>
      <c r="R28" s="864"/>
      <c r="S28" s="864"/>
      <c r="T28" s="864"/>
      <c r="U28" s="864"/>
      <c r="V28" s="864"/>
      <c r="W28" s="864"/>
      <c r="X28" s="864"/>
      <c r="Y28" s="864"/>
      <c r="Z28" s="864"/>
      <c r="AA28" s="864"/>
      <c r="AB28" s="864"/>
      <c r="AC28" s="864"/>
      <c r="AD28" s="864"/>
      <c r="AE28" s="864"/>
      <c r="AF28" s="864"/>
      <c r="AG28" s="864"/>
      <c r="AH28" s="864"/>
      <c r="AI28" s="864"/>
      <c r="AJ28" s="864"/>
      <c r="AK28" s="864"/>
      <c r="AL28" s="864"/>
      <c r="AM28" s="864"/>
      <c r="AN28" s="864"/>
      <c r="AO28" s="864"/>
      <c r="AP28" s="864"/>
      <c r="AQ28" s="864"/>
      <c r="AR28" s="864"/>
    </row>
    <row r="29" spans="2:44" s="858" customFormat="1" ht="17.25" customHeight="1">
      <c r="B29" s="859"/>
      <c r="C29" s="864"/>
      <c r="D29" s="864" t="s">
        <v>882</v>
      </c>
      <c r="E29" s="864"/>
      <c r="F29" s="864"/>
      <c r="G29" s="864"/>
      <c r="H29" s="864"/>
      <c r="I29" s="864"/>
      <c r="J29" s="864"/>
      <c r="K29" s="864"/>
      <c r="L29" s="864"/>
      <c r="M29" s="864"/>
      <c r="N29" s="864"/>
      <c r="O29" s="864"/>
      <c r="P29" s="864"/>
      <c r="Q29" s="864"/>
      <c r="R29" s="864"/>
      <c r="S29" s="864"/>
      <c r="T29" s="864"/>
      <c r="U29" s="864"/>
      <c r="V29" s="864"/>
      <c r="W29" s="864"/>
      <c r="X29" s="864"/>
      <c r="Y29" s="864"/>
      <c r="Z29" s="864"/>
      <c r="AA29" s="864"/>
      <c r="AB29" s="864"/>
      <c r="AC29" s="864"/>
      <c r="AD29" s="864"/>
      <c r="AE29" s="864"/>
      <c r="AF29" s="864"/>
      <c r="AG29" s="864"/>
      <c r="AH29" s="864"/>
      <c r="AI29" s="864"/>
      <c r="AJ29" s="864"/>
      <c r="AK29" s="864"/>
      <c r="AL29" s="864"/>
      <c r="AM29" s="864"/>
      <c r="AN29" s="864"/>
      <c r="AO29" s="864"/>
      <c r="AP29" s="864"/>
      <c r="AQ29" s="864"/>
      <c r="AR29" s="864"/>
    </row>
    <row r="30" spans="2:44" s="858" customFormat="1" ht="17.25" customHeight="1">
      <c r="B30" s="859"/>
      <c r="C30" s="864"/>
      <c r="D30" s="859" t="s">
        <v>883</v>
      </c>
      <c r="E30" s="864"/>
      <c r="F30" s="864"/>
      <c r="G30" s="864"/>
      <c r="H30" s="864"/>
      <c r="I30" s="864"/>
      <c r="J30" s="864"/>
      <c r="K30" s="864"/>
      <c r="L30" s="864"/>
      <c r="M30" s="864"/>
      <c r="N30" s="864"/>
      <c r="O30" s="864"/>
      <c r="P30" s="864"/>
      <c r="Q30" s="864"/>
      <c r="R30" s="864"/>
      <c r="S30" s="864"/>
      <c r="T30" s="864"/>
      <c r="U30" s="864"/>
      <c r="V30" s="864"/>
      <c r="W30" s="864"/>
      <c r="X30" s="864"/>
      <c r="Y30" s="864"/>
      <c r="Z30" s="864"/>
      <c r="AA30" s="864"/>
      <c r="AB30" s="864"/>
      <c r="AC30" s="864"/>
      <c r="AD30" s="864"/>
      <c r="AE30" s="864"/>
      <c r="AF30" s="864"/>
      <c r="AG30" s="864"/>
      <c r="AH30" s="864"/>
      <c r="AI30" s="864"/>
      <c r="AJ30" s="864"/>
      <c r="AK30" s="864"/>
      <c r="AL30" s="864"/>
      <c r="AM30" s="864"/>
      <c r="AN30" s="864"/>
      <c r="AO30" s="864"/>
      <c r="AP30" s="864"/>
      <c r="AQ30" s="864"/>
      <c r="AR30" s="864"/>
    </row>
    <row r="31" spans="2:44" s="858" customFormat="1" ht="17.25" customHeight="1">
      <c r="B31" s="859"/>
      <c r="C31" s="864"/>
      <c r="D31" s="864" t="s">
        <v>884</v>
      </c>
      <c r="E31" s="864"/>
      <c r="F31" s="864"/>
      <c r="G31" s="864"/>
      <c r="H31" s="864"/>
      <c r="I31" s="864"/>
      <c r="J31" s="864"/>
      <c r="K31" s="864"/>
      <c r="L31" s="864"/>
      <c r="M31" s="864"/>
      <c r="N31" s="864"/>
      <c r="O31" s="864"/>
      <c r="P31" s="864"/>
      <c r="Q31" s="864"/>
      <c r="R31" s="864"/>
      <c r="S31" s="864"/>
      <c r="T31" s="864"/>
      <c r="U31" s="864"/>
      <c r="V31" s="864"/>
      <c r="W31" s="864"/>
      <c r="X31" s="864"/>
      <c r="Y31" s="864"/>
      <c r="Z31" s="864"/>
      <c r="AA31" s="864"/>
      <c r="AB31" s="864"/>
      <c r="AC31" s="864"/>
      <c r="AD31" s="864"/>
      <c r="AE31" s="864"/>
      <c r="AF31" s="864"/>
      <c r="AG31" s="864"/>
      <c r="AH31" s="864"/>
      <c r="AI31" s="864"/>
      <c r="AJ31" s="864"/>
      <c r="AK31" s="864"/>
      <c r="AL31" s="864"/>
      <c r="AM31" s="864"/>
      <c r="AN31" s="864"/>
      <c r="AO31" s="864"/>
      <c r="AP31" s="864"/>
      <c r="AQ31" s="864"/>
      <c r="AR31" s="864"/>
    </row>
    <row r="32" spans="2:44" s="858" customFormat="1" ht="17.25" customHeight="1">
      <c r="B32" s="859"/>
      <c r="C32" s="864"/>
      <c r="D32" s="864" t="s">
        <v>885</v>
      </c>
      <c r="E32" s="864"/>
      <c r="F32" s="864"/>
      <c r="G32" s="864"/>
      <c r="H32" s="864"/>
      <c r="I32" s="864"/>
      <c r="J32" s="864"/>
      <c r="K32" s="864"/>
      <c r="L32" s="864"/>
      <c r="M32" s="864"/>
      <c r="N32" s="864"/>
      <c r="O32" s="864"/>
      <c r="P32" s="864"/>
      <c r="Q32" s="864"/>
      <c r="R32" s="864"/>
      <c r="S32" s="864"/>
      <c r="T32" s="864"/>
      <c r="U32" s="864"/>
      <c r="V32" s="864"/>
      <c r="W32" s="864"/>
      <c r="X32" s="864"/>
      <c r="Y32" s="864"/>
      <c r="Z32" s="864"/>
      <c r="AA32" s="864"/>
      <c r="AB32" s="864"/>
      <c r="AC32" s="864"/>
      <c r="AD32" s="864"/>
      <c r="AE32" s="864"/>
      <c r="AF32" s="864"/>
      <c r="AG32" s="864"/>
      <c r="AH32" s="864"/>
      <c r="AI32" s="864"/>
      <c r="AJ32" s="864"/>
      <c r="AK32" s="864"/>
      <c r="AL32" s="864"/>
      <c r="AM32" s="864"/>
      <c r="AN32" s="864"/>
      <c r="AO32" s="864"/>
      <c r="AP32" s="864"/>
      <c r="AQ32" s="864"/>
      <c r="AR32" s="864"/>
    </row>
    <row r="33" spans="2:44" s="858" customFormat="1" ht="17.25" customHeight="1">
      <c r="B33" s="859"/>
      <c r="C33" s="864"/>
      <c r="D33" s="864" t="s">
        <v>886</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64"/>
      <c r="AG33" s="864"/>
      <c r="AH33" s="864"/>
      <c r="AI33" s="864"/>
      <c r="AJ33" s="864"/>
      <c r="AK33" s="864"/>
      <c r="AL33" s="864"/>
      <c r="AM33" s="864"/>
      <c r="AN33" s="864"/>
      <c r="AO33" s="864"/>
      <c r="AP33" s="864"/>
      <c r="AQ33" s="864"/>
      <c r="AR33" s="864"/>
    </row>
    <row r="34" spans="2:44" s="858" customFormat="1" ht="7.5" customHeight="1">
      <c r="B34" s="859"/>
      <c r="C34" s="864"/>
      <c r="D34" s="864"/>
      <c r="E34" s="864"/>
      <c r="F34" s="864"/>
      <c r="G34" s="864"/>
      <c r="H34" s="864"/>
      <c r="I34" s="864"/>
      <c r="J34" s="864"/>
      <c r="K34" s="864"/>
      <c r="L34" s="864"/>
      <c r="M34" s="864"/>
      <c r="N34" s="864"/>
      <c r="O34" s="864"/>
      <c r="P34" s="864"/>
      <c r="Q34" s="864"/>
      <c r="R34" s="864"/>
      <c r="S34" s="864"/>
      <c r="T34" s="864"/>
      <c r="U34" s="864"/>
      <c r="V34" s="864"/>
      <c r="W34" s="864"/>
      <c r="X34" s="864"/>
      <c r="Y34" s="864"/>
      <c r="Z34" s="864"/>
      <c r="AA34" s="864"/>
      <c r="AB34" s="864"/>
      <c r="AC34" s="864"/>
      <c r="AD34" s="864"/>
      <c r="AE34" s="864"/>
      <c r="AF34" s="864"/>
      <c r="AG34" s="864"/>
      <c r="AH34" s="864"/>
      <c r="AI34" s="864"/>
      <c r="AJ34" s="864"/>
      <c r="AK34" s="864"/>
      <c r="AL34" s="864"/>
      <c r="AM34" s="864"/>
      <c r="AN34" s="864"/>
      <c r="AO34" s="864"/>
      <c r="AP34" s="864"/>
      <c r="AQ34" s="864"/>
      <c r="AR34" s="864"/>
    </row>
    <row r="35" spans="2:44" s="858" customFormat="1" ht="17.25" customHeight="1">
      <c r="B35" s="864" t="s">
        <v>117</v>
      </c>
      <c r="C35" s="864"/>
      <c r="D35" s="865" t="s">
        <v>887</v>
      </c>
      <c r="E35" s="864"/>
      <c r="F35" s="864"/>
      <c r="G35" s="864"/>
      <c r="H35" s="864"/>
      <c r="I35" s="864"/>
      <c r="J35" s="864"/>
      <c r="K35" s="864"/>
      <c r="L35" s="864"/>
      <c r="M35" s="864"/>
      <c r="N35" s="864"/>
      <c r="O35" s="864"/>
      <c r="P35" s="864"/>
      <c r="Q35" s="864"/>
      <c r="R35" s="864"/>
      <c r="S35" s="864"/>
      <c r="T35" s="864"/>
      <c r="U35" s="864"/>
      <c r="V35" s="864"/>
      <c r="W35" s="864"/>
      <c r="X35" s="864"/>
      <c r="Y35" s="864"/>
      <c r="Z35" s="864"/>
      <c r="AA35" s="864"/>
      <c r="AB35" s="864"/>
      <c r="AC35" s="864"/>
      <c r="AD35" s="864"/>
      <c r="AE35" s="864"/>
      <c r="AF35" s="864"/>
      <c r="AG35" s="864"/>
      <c r="AH35" s="864"/>
      <c r="AI35" s="864"/>
      <c r="AJ35" s="864"/>
      <c r="AK35" s="864"/>
      <c r="AL35" s="864"/>
      <c r="AM35" s="864"/>
      <c r="AN35" s="864"/>
      <c r="AO35" s="864"/>
      <c r="AP35" s="864"/>
      <c r="AQ35" s="864"/>
      <c r="AR35" s="864"/>
    </row>
    <row r="36" spans="2:44" s="858" customFormat="1" ht="17.25" customHeight="1">
      <c r="B36" s="859"/>
      <c r="C36" s="864"/>
      <c r="D36" s="864" t="s">
        <v>888</v>
      </c>
      <c r="E36" s="864"/>
      <c r="F36" s="864"/>
      <c r="G36" s="864"/>
      <c r="H36" s="864"/>
      <c r="I36" s="864"/>
      <c r="J36" s="864"/>
      <c r="K36" s="864"/>
      <c r="L36" s="864"/>
      <c r="M36" s="864"/>
      <c r="N36" s="864"/>
      <c r="O36" s="864"/>
      <c r="P36" s="864"/>
      <c r="Q36" s="864"/>
      <c r="R36" s="864"/>
      <c r="S36" s="864"/>
      <c r="T36" s="864"/>
      <c r="U36" s="864"/>
      <c r="V36" s="864"/>
      <c r="W36" s="864"/>
      <c r="X36" s="864"/>
      <c r="Y36" s="864"/>
      <c r="Z36" s="864"/>
      <c r="AA36" s="864"/>
      <c r="AB36" s="864"/>
      <c r="AC36" s="864"/>
      <c r="AD36" s="864"/>
      <c r="AE36" s="864"/>
      <c r="AF36" s="864"/>
      <c r="AG36" s="864"/>
      <c r="AH36" s="864"/>
      <c r="AI36" s="864"/>
      <c r="AJ36" s="864"/>
      <c r="AK36" s="864"/>
      <c r="AL36" s="864"/>
      <c r="AM36" s="864"/>
      <c r="AN36" s="864"/>
      <c r="AO36" s="864"/>
      <c r="AP36" s="864"/>
      <c r="AQ36" s="864"/>
      <c r="AR36" s="864"/>
    </row>
    <row r="37" spans="2:44" s="858" customFormat="1" ht="17.25" customHeight="1">
      <c r="B37" s="859"/>
      <c r="C37" s="864"/>
      <c r="D37" s="864" t="s">
        <v>889</v>
      </c>
      <c r="E37" s="864"/>
      <c r="F37" s="864"/>
      <c r="G37" s="864"/>
      <c r="H37" s="864"/>
      <c r="I37" s="864"/>
      <c r="J37" s="864"/>
      <c r="K37" s="864"/>
      <c r="L37" s="864"/>
      <c r="M37" s="864"/>
      <c r="N37" s="864"/>
      <c r="O37" s="864"/>
      <c r="P37" s="864"/>
      <c r="Q37" s="864"/>
      <c r="R37" s="864"/>
      <c r="S37" s="864"/>
      <c r="T37" s="864"/>
      <c r="U37" s="864"/>
      <c r="V37" s="864"/>
      <c r="W37" s="864"/>
      <c r="X37" s="864"/>
      <c r="Y37" s="864"/>
      <c r="Z37" s="864"/>
      <c r="AA37" s="864"/>
      <c r="AB37" s="864"/>
      <c r="AC37" s="864"/>
      <c r="AD37" s="864"/>
      <c r="AE37" s="864"/>
      <c r="AF37" s="864"/>
      <c r="AG37" s="864"/>
      <c r="AH37" s="864"/>
      <c r="AI37" s="864"/>
      <c r="AJ37" s="864"/>
      <c r="AK37" s="864"/>
      <c r="AL37" s="864"/>
      <c r="AM37" s="864"/>
      <c r="AN37" s="864"/>
      <c r="AO37" s="864"/>
      <c r="AP37" s="864"/>
      <c r="AQ37" s="864"/>
      <c r="AR37" s="864"/>
    </row>
    <row r="38" spans="2:44" s="858" customFormat="1" ht="7.5" customHeight="1">
      <c r="B38" s="859"/>
      <c r="C38" s="864"/>
      <c r="D38" s="864"/>
      <c r="E38" s="864"/>
      <c r="F38" s="864"/>
      <c r="G38" s="864"/>
      <c r="H38" s="864"/>
      <c r="I38" s="864"/>
      <c r="J38" s="864"/>
      <c r="K38" s="864"/>
      <c r="L38" s="864"/>
      <c r="M38" s="864"/>
      <c r="N38" s="864"/>
      <c r="O38" s="864"/>
      <c r="P38" s="864"/>
      <c r="Q38" s="864"/>
      <c r="R38" s="864"/>
      <c r="S38" s="864"/>
      <c r="T38" s="864"/>
      <c r="U38" s="864"/>
      <c r="V38" s="864"/>
      <c r="W38" s="864"/>
      <c r="X38" s="864"/>
      <c r="Y38" s="864"/>
      <c r="Z38" s="864"/>
      <c r="AA38" s="864"/>
      <c r="AB38" s="864"/>
      <c r="AC38" s="864"/>
      <c r="AD38" s="864"/>
      <c r="AE38" s="864"/>
      <c r="AF38" s="864"/>
      <c r="AG38" s="864"/>
      <c r="AH38" s="864"/>
      <c r="AI38" s="864"/>
      <c r="AJ38" s="864"/>
      <c r="AK38" s="864"/>
      <c r="AL38" s="864"/>
      <c r="AM38" s="864"/>
      <c r="AN38" s="864"/>
      <c r="AO38" s="864"/>
      <c r="AP38" s="864"/>
      <c r="AQ38" s="864"/>
      <c r="AR38" s="864"/>
    </row>
    <row r="39" spans="2:44" s="858" customFormat="1" ht="17.25" customHeight="1">
      <c r="B39" s="864" t="s">
        <v>118</v>
      </c>
      <c r="C39" s="864"/>
      <c r="D39" s="865" t="s">
        <v>890</v>
      </c>
      <c r="E39" s="864"/>
      <c r="F39" s="864"/>
      <c r="G39" s="864"/>
      <c r="H39" s="864"/>
      <c r="I39" s="864"/>
      <c r="J39" s="864"/>
      <c r="K39" s="864"/>
      <c r="L39" s="864"/>
      <c r="M39" s="864"/>
      <c r="N39" s="864"/>
      <c r="O39" s="864"/>
      <c r="P39" s="864"/>
      <c r="Q39" s="864"/>
      <c r="R39" s="864"/>
      <c r="S39" s="864"/>
      <c r="T39" s="864"/>
      <c r="U39" s="864"/>
      <c r="V39" s="864"/>
      <c r="W39" s="864"/>
      <c r="X39" s="864"/>
      <c r="Y39" s="864"/>
      <c r="Z39" s="864"/>
      <c r="AA39" s="864"/>
      <c r="AB39" s="864"/>
      <c r="AC39" s="864"/>
      <c r="AD39" s="864"/>
      <c r="AE39" s="864"/>
      <c r="AF39" s="864"/>
      <c r="AG39" s="864"/>
      <c r="AH39" s="864"/>
      <c r="AI39" s="864"/>
      <c r="AJ39" s="864"/>
      <c r="AK39" s="864"/>
      <c r="AL39" s="864"/>
      <c r="AM39" s="864"/>
      <c r="AN39" s="864"/>
      <c r="AO39" s="864"/>
      <c r="AP39" s="864"/>
      <c r="AQ39" s="864"/>
      <c r="AR39" s="864"/>
    </row>
    <row r="40" spans="2:44" s="858" customFormat="1" ht="17.25" customHeight="1">
      <c r="B40" s="859"/>
      <c r="C40" s="864"/>
      <c r="D40" s="864" t="s">
        <v>891</v>
      </c>
      <c r="E40" s="864"/>
      <c r="F40" s="864"/>
      <c r="G40" s="864"/>
      <c r="H40" s="864"/>
      <c r="I40" s="864"/>
      <c r="J40" s="864"/>
      <c r="K40" s="864"/>
      <c r="L40" s="864"/>
      <c r="M40" s="864"/>
      <c r="N40" s="864"/>
      <c r="O40" s="864"/>
      <c r="P40" s="864"/>
      <c r="Q40" s="864"/>
      <c r="R40" s="864"/>
      <c r="S40" s="864"/>
      <c r="T40" s="864"/>
      <c r="U40" s="864"/>
      <c r="V40" s="864"/>
      <c r="W40" s="864"/>
      <c r="X40" s="864"/>
      <c r="Y40" s="864"/>
      <c r="Z40" s="864"/>
      <c r="AA40" s="864"/>
      <c r="AB40" s="864"/>
      <c r="AC40" s="864"/>
      <c r="AD40" s="864"/>
      <c r="AE40" s="864"/>
      <c r="AF40" s="864"/>
      <c r="AG40" s="864"/>
      <c r="AH40" s="864"/>
      <c r="AI40" s="864"/>
      <c r="AJ40" s="864"/>
      <c r="AK40" s="864"/>
      <c r="AL40" s="864"/>
      <c r="AM40" s="864"/>
      <c r="AN40" s="864"/>
      <c r="AO40" s="864"/>
      <c r="AP40" s="864"/>
      <c r="AQ40" s="864"/>
      <c r="AR40" s="864"/>
    </row>
    <row r="41" spans="2:44" s="858" customFormat="1" ht="7.5" customHeight="1">
      <c r="B41" s="859"/>
      <c r="C41" s="864"/>
      <c r="D41" s="864"/>
      <c r="E41" s="864"/>
      <c r="F41" s="864"/>
      <c r="G41" s="864"/>
      <c r="H41" s="864"/>
      <c r="I41" s="864"/>
      <c r="J41" s="864"/>
      <c r="K41" s="864"/>
      <c r="L41" s="864"/>
      <c r="M41" s="864"/>
      <c r="N41" s="864"/>
      <c r="O41" s="864"/>
      <c r="P41" s="864"/>
      <c r="Q41" s="864"/>
      <c r="R41" s="864"/>
      <c r="S41" s="864"/>
      <c r="T41" s="864"/>
      <c r="U41" s="864"/>
      <c r="V41" s="864"/>
      <c r="W41" s="864"/>
      <c r="X41" s="864"/>
      <c r="Y41" s="864"/>
      <c r="Z41" s="864"/>
      <c r="AA41" s="864"/>
      <c r="AB41" s="864"/>
      <c r="AC41" s="864"/>
      <c r="AD41" s="864"/>
      <c r="AE41" s="864"/>
      <c r="AF41" s="864"/>
      <c r="AG41" s="864"/>
      <c r="AH41" s="864"/>
      <c r="AI41" s="864"/>
      <c r="AJ41" s="864"/>
      <c r="AK41" s="864"/>
      <c r="AL41" s="864"/>
      <c r="AM41" s="864"/>
      <c r="AN41" s="864"/>
      <c r="AO41" s="864"/>
      <c r="AP41" s="864"/>
      <c r="AQ41" s="864"/>
      <c r="AR41" s="864"/>
    </row>
    <row r="42" spans="2:44" s="858" customFormat="1" ht="17.25" customHeight="1">
      <c r="B42" s="864" t="s">
        <v>119</v>
      </c>
      <c r="C42" s="864"/>
      <c r="D42" s="865" t="s">
        <v>892</v>
      </c>
      <c r="E42" s="864"/>
      <c r="F42" s="864"/>
      <c r="G42" s="864"/>
      <c r="H42" s="864"/>
      <c r="I42" s="864"/>
      <c r="J42" s="864"/>
      <c r="K42" s="864"/>
      <c r="L42" s="864"/>
      <c r="M42" s="864"/>
      <c r="N42" s="864"/>
      <c r="O42" s="864"/>
      <c r="P42" s="864"/>
      <c r="Q42" s="864"/>
      <c r="R42" s="864"/>
      <c r="S42" s="864"/>
      <c r="T42" s="864"/>
      <c r="U42" s="864"/>
      <c r="V42" s="864"/>
      <c r="W42" s="864"/>
      <c r="X42" s="864"/>
      <c r="Y42" s="864"/>
      <c r="Z42" s="864"/>
      <c r="AA42" s="864"/>
      <c r="AB42" s="864"/>
      <c r="AC42" s="864"/>
      <c r="AD42" s="864"/>
      <c r="AE42" s="864"/>
      <c r="AF42" s="864"/>
      <c r="AG42" s="864"/>
      <c r="AH42" s="864"/>
      <c r="AI42" s="864"/>
      <c r="AJ42" s="864"/>
      <c r="AK42" s="864"/>
      <c r="AL42" s="864"/>
      <c r="AM42" s="864"/>
      <c r="AN42" s="864"/>
      <c r="AO42" s="864"/>
      <c r="AP42" s="864"/>
      <c r="AQ42" s="864"/>
      <c r="AR42" s="864"/>
    </row>
    <row r="43" spans="2:44" s="858" customFormat="1" ht="17.25" customHeight="1">
      <c r="B43" s="859"/>
      <c r="C43" s="864"/>
      <c r="D43" s="864" t="s">
        <v>893</v>
      </c>
      <c r="E43" s="864"/>
      <c r="F43" s="864"/>
      <c r="G43" s="864"/>
      <c r="H43" s="864"/>
      <c r="I43" s="864"/>
      <c r="J43" s="864"/>
      <c r="K43" s="864"/>
      <c r="L43" s="864"/>
      <c r="M43" s="864"/>
      <c r="N43" s="864"/>
      <c r="O43" s="864"/>
      <c r="P43" s="864"/>
      <c r="Q43" s="864"/>
      <c r="R43" s="864"/>
      <c r="S43" s="864"/>
      <c r="T43" s="864"/>
      <c r="U43" s="864"/>
      <c r="V43" s="864"/>
      <c r="W43" s="864"/>
      <c r="X43" s="864"/>
      <c r="Y43" s="864"/>
      <c r="Z43" s="864"/>
      <c r="AA43" s="864"/>
      <c r="AB43" s="864"/>
      <c r="AC43" s="864"/>
      <c r="AD43" s="864"/>
      <c r="AE43" s="864"/>
      <c r="AF43" s="864"/>
      <c r="AG43" s="864"/>
      <c r="AH43" s="864"/>
      <c r="AI43" s="864"/>
      <c r="AJ43" s="864"/>
      <c r="AK43" s="864"/>
      <c r="AL43" s="864"/>
      <c r="AM43" s="864"/>
      <c r="AN43" s="864"/>
      <c r="AO43" s="864"/>
      <c r="AP43" s="864"/>
      <c r="AQ43" s="864"/>
      <c r="AR43" s="864"/>
    </row>
    <row r="44" spans="2:44" s="858" customFormat="1" ht="17.25" customHeight="1">
      <c r="B44" s="859"/>
      <c r="C44" s="864"/>
      <c r="D44" s="864" t="s">
        <v>894</v>
      </c>
      <c r="E44" s="864"/>
      <c r="F44" s="864"/>
      <c r="G44" s="864"/>
      <c r="H44" s="864"/>
      <c r="I44" s="864"/>
      <c r="J44" s="864"/>
      <c r="K44" s="864"/>
      <c r="L44" s="864"/>
      <c r="M44" s="864"/>
      <c r="N44" s="864"/>
      <c r="O44" s="864"/>
      <c r="P44" s="864"/>
      <c r="Q44" s="864"/>
      <c r="R44" s="864"/>
      <c r="S44" s="864"/>
      <c r="T44" s="864"/>
      <c r="U44" s="864"/>
      <c r="V44" s="864"/>
      <c r="W44" s="864"/>
      <c r="X44" s="864"/>
      <c r="Y44" s="864"/>
      <c r="Z44" s="864"/>
      <c r="AA44" s="864"/>
      <c r="AB44" s="864"/>
      <c r="AC44" s="864"/>
      <c r="AD44" s="864"/>
      <c r="AE44" s="864"/>
      <c r="AF44" s="864"/>
      <c r="AG44" s="864"/>
      <c r="AH44" s="864"/>
      <c r="AI44" s="864"/>
      <c r="AJ44" s="864"/>
      <c r="AK44" s="864"/>
      <c r="AL44" s="864"/>
      <c r="AM44" s="864"/>
      <c r="AN44" s="864"/>
      <c r="AO44" s="864"/>
      <c r="AP44" s="864"/>
      <c r="AQ44" s="864"/>
      <c r="AR44" s="864"/>
    </row>
    <row r="45" spans="2:44" s="858" customFormat="1" ht="7.5" customHeight="1">
      <c r="B45" s="859"/>
      <c r="C45" s="864"/>
      <c r="D45" s="864"/>
      <c r="E45" s="864"/>
      <c r="F45" s="864"/>
      <c r="G45" s="864"/>
      <c r="H45" s="864"/>
      <c r="I45" s="864"/>
      <c r="J45" s="864"/>
      <c r="K45" s="864"/>
      <c r="L45" s="864"/>
      <c r="M45" s="864"/>
      <c r="N45" s="864"/>
      <c r="O45" s="864"/>
      <c r="P45" s="864"/>
      <c r="Q45" s="864"/>
      <c r="R45" s="864"/>
      <c r="S45" s="864"/>
      <c r="T45" s="864"/>
      <c r="U45" s="864"/>
      <c r="V45" s="864"/>
      <c r="W45" s="864"/>
      <c r="X45" s="864"/>
      <c r="Y45" s="864"/>
      <c r="Z45" s="864"/>
      <c r="AA45" s="864"/>
      <c r="AB45" s="864"/>
      <c r="AC45" s="864"/>
      <c r="AD45" s="864"/>
      <c r="AE45" s="864"/>
      <c r="AF45" s="864"/>
      <c r="AG45" s="864"/>
      <c r="AH45" s="864"/>
      <c r="AI45" s="864"/>
      <c r="AJ45" s="864"/>
      <c r="AK45" s="864"/>
      <c r="AL45" s="864"/>
      <c r="AM45" s="864"/>
      <c r="AN45" s="864"/>
      <c r="AO45" s="864"/>
      <c r="AP45" s="864"/>
      <c r="AQ45" s="864"/>
      <c r="AR45" s="864"/>
    </row>
    <row r="46" spans="2:44" s="858" customFormat="1" ht="17.25" customHeight="1">
      <c r="B46" s="864" t="s">
        <v>895</v>
      </c>
      <c r="C46" s="864"/>
      <c r="D46" s="865" t="s">
        <v>896</v>
      </c>
      <c r="E46" s="864"/>
      <c r="F46" s="864"/>
      <c r="G46" s="864"/>
      <c r="H46" s="864"/>
      <c r="I46" s="864"/>
      <c r="J46" s="864"/>
      <c r="K46" s="864"/>
      <c r="L46" s="864"/>
      <c r="M46" s="864"/>
      <c r="N46" s="864"/>
      <c r="O46" s="864"/>
      <c r="P46" s="864"/>
      <c r="Q46" s="864"/>
      <c r="R46" s="864"/>
      <c r="S46" s="864"/>
      <c r="T46" s="864"/>
      <c r="U46" s="864"/>
      <c r="V46" s="864"/>
      <c r="W46" s="864"/>
      <c r="X46" s="864"/>
      <c r="Y46" s="864"/>
      <c r="Z46" s="864"/>
      <c r="AA46" s="864"/>
      <c r="AB46" s="864"/>
      <c r="AC46" s="864"/>
      <c r="AD46" s="864"/>
      <c r="AE46" s="864"/>
      <c r="AF46" s="864"/>
      <c r="AG46" s="864"/>
      <c r="AH46" s="864"/>
      <c r="AI46" s="864"/>
      <c r="AJ46" s="864"/>
      <c r="AK46" s="864"/>
      <c r="AL46" s="864"/>
      <c r="AM46" s="864"/>
      <c r="AN46" s="864"/>
      <c r="AO46" s="864"/>
      <c r="AP46" s="864"/>
      <c r="AQ46" s="864"/>
      <c r="AR46" s="864"/>
    </row>
    <row r="47" spans="2:44" s="858" customFormat="1" ht="17.25" customHeight="1">
      <c r="B47" s="859"/>
      <c r="C47" s="864"/>
      <c r="D47" s="864" t="s">
        <v>897</v>
      </c>
      <c r="E47" s="864"/>
      <c r="F47" s="864"/>
      <c r="G47" s="864"/>
      <c r="H47" s="864"/>
      <c r="I47" s="864"/>
      <c r="J47" s="864"/>
      <c r="K47" s="864"/>
      <c r="L47" s="864"/>
      <c r="M47" s="864"/>
      <c r="N47" s="864"/>
      <c r="O47" s="864"/>
      <c r="P47" s="864"/>
      <c r="Q47" s="864"/>
      <c r="R47" s="864"/>
      <c r="S47" s="864"/>
      <c r="T47" s="864"/>
      <c r="U47" s="864"/>
      <c r="V47" s="864"/>
      <c r="W47" s="864"/>
      <c r="X47" s="864"/>
      <c r="Y47" s="864"/>
      <c r="Z47" s="864"/>
      <c r="AA47" s="864"/>
      <c r="AB47" s="864"/>
      <c r="AC47" s="864"/>
      <c r="AD47" s="864"/>
      <c r="AE47" s="864"/>
      <c r="AF47" s="864"/>
      <c r="AG47" s="864"/>
      <c r="AH47" s="864"/>
      <c r="AI47" s="864"/>
      <c r="AJ47" s="864"/>
      <c r="AK47" s="864"/>
      <c r="AL47" s="864"/>
      <c r="AM47" s="864"/>
      <c r="AN47" s="864"/>
      <c r="AO47" s="864"/>
      <c r="AP47" s="864"/>
      <c r="AQ47" s="864"/>
      <c r="AR47" s="864"/>
    </row>
    <row r="48" spans="2:44" s="858" customFormat="1" ht="17.25" customHeight="1">
      <c r="B48" s="859"/>
      <c r="C48" s="864"/>
      <c r="D48" s="859" t="s">
        <v>898</v>
      </c>
      <c r="E48" s="864"/>
      <c r="F48" s="864"/>
      <c r="G48" s="864"/>
      <c r="H48" s="864"/>
      <c r="I48" s="864"/>
      <c r="J48" s="864"/>
      <c r="K48" s="864"/>
      <c r="L48" s="864"/>
      <c r="M48" s="864"/>
      <c r="N48" s="864"/>
      <c r="O48" s="864"/>
      <c r="P48" s="864"/>
      <c r="Q48" s="864"/>
      <c r="R48" s="864"/>
      <c r="S48" s="864"/>
      <c r="T48" s="864"/>
      <c r="U48" s="864"/>
      <c r="V48" s="864"/>
      <c r="W48" s="864"/>
      <c r="X48" s="864"/>
      <c r="Y48" s="864"/>
      <c r="Z48" s="864"/>
      <c r="AA48" s="864"/>
      <c r="AB48" s="864"/>
      <c r="AC48" s="864"/>
      <c r="AD48" s="864"/>
      <c r="AE48" s="864"/>
      <c r="AF48" s="864"/>
      <c r="AG48" s="864"/>
      <c r="AH48" s="864"/>
      <c r="AI48" s="864"/>
      <c r="AJ48" s="864"/>
      <c r="AK48" s="864"/>
      <c r="AL48" s="864"/>
      <c r="AM48" s="864"/>
      <c r="AN48" s="864"/>
      <c r="AO48" s="864"/>
      <c r="AP48" s="864"/>
      <c r="AQ48" s="864"/>
      <c r="AR48" s="864"/>
    </row>
    <row r="49" spans="2:44" s="858" customFormat="1" ht="7.5" customHeight="1">
      <c r="B49" s="864"/>
      <c r="C49" s="864"/>
      <c r="D49" s="864"/>
      <c r="E49" s="864"/>
      <c r="F49" s="864"/>
      <c r="G49" s="864"/>
      <c r="H49" s="864"/>
      <c r="I49" s="864"/>
      <c r="J49" s="864"/>
      <c r="K49" s="864"/>
      <c r="L49" s="864"/>
      <c r="M49" s="864"/>
      <c r="N49" s="864"/>
      <c r="O49" s="864"/>
      <c r="P49" s="864"/>
      <c r="Q49" s="864"/>
      <c r="R49" s="864"/>
      <c r="S49" s="864"/>
      <c r="T49" s="864"/>
      <c r="U49" s="864"/>
      <c r="V49" s="864"/>
      <c r="W49" s="864"/>
      <c r="X49" s="864"/>
      <c r="Y49" s="864"/>
      <c r="Z49" s="864"/>
      <c r="AA49" s="864"/>
      <c r="AB49" s="864"/>
      <c r="AC49" s="864"/>
      <c r="AD49" s="864"/>
      <c r="AE49" s="864"/>
      <c r="AF49" s="864"/>
      <c r="AG49" s="864"/>
      <c r="AH49" s="864"/>
      <c r="AI49" s="864"/>
      <c r="AJ49" s="864"/>
      <c r="AK49" s="864"/>
      <c r="AL49" s="864"/>
      <c r="AM49" s="864"/>
      <c r="AN49" s="864"/>
      <c r="AO49" s="864"/>
      <c r="AP49" s="864"/>
      <c r="AQ49" s="864"/>
      <c r="AR49" s="864"/>
    </row>
    <row r="50" spans="2:44" s="858" customFormat="1" ht="17.25" customHeight="1">
      <c r="B50" s="864" t="s">
        <v>899</v>
      </c>
      <c r="C50" s="864"/>
      <c r="D50" s="865" t="s">
        <v>900</v>
      </c>
      <c r="E50" s="864"/>
      <c r="F50" s="864"/>
      <c r="G50" s="864"/>
      <c r="H50" s="864"/>
      <c r="I50" s="864"/>
      <c r="J50" s="864"/>
      <c r="K50" s="864"/>
      <c r="L50" s="864"/>
      <c r="M50" s="864"/>
      <c r="N50" s="864"/>
      <c r="O50" s="864"/>
      <c r="P50" s="864"/>
      <c r="Q50" s="864"/>
      <c r="R50" s="864"/>
      <c r="S50" s="864"/>
      <c r="T50" s="864"/>
      <c r="U50" s="864"/>
      <c r="V50" s="864"/>
      <c r="W50" s="864"/>
      <c r="X50" s="864"/>
      <c r="Y50" s="864"/>
      <c r="Z50" s="864"/>
      <c r="AA50" s="864"/>
      <c r="AB50" s="864"/>
      <c r="AC50" s="864"/>
      <c r="AD50" s="864"/>
      <c r="AE50" s="864"/>
      <c r="AF50" s="864"/>
      <c r="AG50" s="864"/>
      <c r="AH50" s="864"/>
      <c r="AI50" s="864"/>
      <c r="AJ50" s="864"/>
      <c r="AK50" s="864"/>
      <c r="AL50" s="864"/>
      <c r="AM50" s="864"/>
      <c r="AN50" s="864"/>
      <c r="AO50" s="864"/>
      <c r="AP50" s="864"/>
      <c r="AQ50" s="864"/>
      <c r="AR50" s="864"/>
    </row>
    <row r="51" spans="2:44" s="858" customFormat="1" ht="17.25" customHeight="1">
      <c r="B51" s="864"/>
      <c r="C51" s="864"/>
      <c r="D51" s="864" t="s">
        <v>901</v>
      </c>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c r="AD51" s="864"/>
      <c r="AE51" s="864"/>
      <c r="AF51" s="864"/>
      <c r="AG51" s="864"/>
      <c r="AH51" s="864"/>
      <c r="AI51" s="864"/>
      <c r="AJ51" s="864"/>
      <c r="AK51" s="864"/>
      <c r="AL51" s="864"/>
      <c r="AM51" s="864"/>
      <c r="AN51" s="864"/>
      <c r="AO51" s="864"/>
      <c r="AP51" s="864"/>
      <c r="AQ51" s="864"/>
      <c r="AR51" s="864"/>
    </row>
    <row r="52" spans="2:44" s="858" customFormat="1" ht="7.5" customHeight="1">
      <c r="B52" s="859"/>
      <c r="C52" s="864"/>
      <c r="D52" s="864"/>
      <c r="E52" s="864"/>
      <c r="F52" s="864"/>
      <c r="G52" s="864"/>
      <c r="H52" s="864"/>
      <c r="I52" s="864"/>
      <c r="J52" s="864"/>
      <c r="K52" s="864"/>
      <c r="L52" s="864"/>
      <c r="M52" s="864"/>
      <c r="N52" s="864"/>
      <c r="O52" s="864"/>
      <c r="P52" s="864"/>
      <c r="Q52" s="864"/>
      <c r="R52" s="864"/>
      <c r="S52" s="864"/>
      <c r="T52" s="864"/>
      <c r="U52" s="864"/>
      <c r="V52" s="864"/>
      <c r="W52" s="864"/>
      <c r="X52" s="864"/>
      <c r="Y52" s="864"/>
      <c r="Z52" s="864"/>
      <c r="AA52" s="864"/>
      <c r="AB52" s="864"/>
      <c r="AC52" s="864"/>
      <c r="AD52" s="864"/>
      <c r="AE52" s="864"/>
      <c r="AF52" s="864"/>
      <c r="AG52" s="864"/>
      <c r="AH52" s="864"/>
      <c r="AI52" s="864"/>
      <c r="AJ52" s="864"/>
      <c r="AK52" s="864"/>
      <c r="AL52" s="864"/>
      <c r="AM52" s="864"/>
      <c r="AN52" s="864"/>
      <c r="AO52" s="864"/>
      <c r="AP52" s="864"/>
      <c r="AQ52" s="864"/>
      <c r="AR52" s="864"/>
    </row>
    <row r="53" spans="2:44" s="858" customFormat="1" ht="17.25" customHeight="1">
      <c r="B53" s="864" t="s">
        <v>902</v>
      </c>
      <c r="C53" s="864"/>
      <c r="D53" s="865" t="s">
        <v>903</v>
      </c>
      <c r="E53" s="864"/>
      <c r="F53" s="864"/>
      <c r="G53" s="864"/>
      <c r="H53" s="864"/>
      <c r="I53" s="864"/>
      <c r="J53" s="864"/>
      <c r="K53" s="864"/>
      <c r="L53" s="864"/>
      <c r="M53" s="864"/>
      <c r="N53" s="864"/>
      <c r="O53" s="864"/>
      <c r="P53" s="864"/>
      <c r="Q53" s="864"/>
      <c r="R53" s="864"/>
      <c r="S53" s="864"/>
      <c r="T53" s="864"/>
      <c r="U53" s="864"/>
      <c r="V53" s="864"/>
      <c r="W53" s="864"/>
      <c r="X53" s="864"/>
      <c r="Y53" s="864"/>
      <c r="Z53" s="864"/>
      <c r="AA53" s="864"/>
      <c r="AB53" s="864"/>
      <c r="AC53" s="864"/>
      <c r="AD53" s="864"/>
      <c r="AE53" s="864"/>
      <c r="AF53" s="864"/>
      <c r="AG53" s="864"/>
      <c r="AH53" s="864"/>
      <c r="AI53" s="864"/>
      <c r="AJ53" s="864"/>
      <c r="AK53" s="864"/>
      <c r="AL53" s="864"/>
      <c r="AM53" s="864"/>
      <c r="AN53" s="864"/>
      <c r="AO53" s="864"/>
      <c r="AP53" s="864"/>
      <c r="AQ53" s="864"/>
      <c r="AR53" s="864"/>
    </row>
    <row r="54" spans="2:44" s="858" customFormat="1" ht="17.25" customHeight="1">
      <c r="B54" s="859"/>
      <c r="C54" s="864"/>
      <c r="D54" s="864" t="s">
        <v>904</v>
      </c>
      <c r="E54" s="864"/>
      <c r="F54" s="864"/>
      <c r="G54" s="864"/>
      <c r="H54" s="864"/>
      <c r="I54" s="864"/>
      <c r="J54" s="864"/>
      <c r="K54" s="864"/>
      <c r="L54" s="864"/>
      <c r="M54" s="864"/>
      <c r="N54" s="864"/>
      <c r="O54" s="864"/>
      <c r="P54" s="864"/>
      <c r="Q54" s="864"/>
      <c r="R54" s="864"/>
      <c r="S54" s="864"/>
      <c r="T54" s="864"/>
      <c r="U54" s="864"/>
      <c r="V54" s="864"/>
      <c r="W54" s="864"/>
      <c r="X54" s="864"/>
      <c r="Y54" s="864"/>
      <c r="Z54" s="864"/>
      <c r="AA54" s="864"/>
      <c r="AB54" s="864"/>
      <c r="AC54" s="864"/>
      <c r="AD54" s="864"/>
      <c r="AE54" s="864"/>
      <c r="AF54" s="864"/>
      <c r="AG54" s="864"/>
      <c r="AH54" s="864"/>
      <c r="AI54" s="864"/>
      <c r="AJ54" s="864"/>
      <c r="AK54" s="864"/>
      <c r="AL54" s="864"/>
      <c r="AM54" s="864"/>
      <c r="AN54" s="864"/>
      <c r="AO54" s="864"/>
      <c r="AP54" s="864"/>
      <c r="AQ54" s="864"/>
      <c r="AR54" s="864"/>
    </row>
    <row r="55" spans="2:44" s="858" customFormat="1" ht="17.25" customHeight="1">
      <c r="B55" s="859"/>
      <c r="C55" s="864"/>
      <c r="D55" s="864" t="s">
        <v>905</v>
      </c>
      <c r="E55" s="864"/>
      <c r="F55" s="864"/>
      <c r="G55" s="864"/>
      <c r="H55" s="864"/>
      <c r="I55" s="864"/>
      <c r="J55" s="864"/>
      <c r="K55" s="864"/>
      <c r="L55" s="864"/>
      <c r="M55" s="864"/>
      <c r="N55" s="864"/>
      <c r="O55" s="864"/>
      <c r="P55" s="864"/>
      <c r="Q55" s="864"/>
      <c r="R55" s="864"/>
      <c r="S55" s="864"/>
      <c r="T55" s="864"/>
      <c r="U55" s="864"/>
      <c r="V55" s="864"/>
      <c r="W55" s="864"/>
      <c r="X55" s="864"/>
      <c r="Y55" s="864"/>
      <c r="Z55" s="864"/>
      <c r="AA55" s="864"/>
      <c r="AB55" s="864"/>
      <c r="AC55" s="864"/>
      <c r="AD55" s="864"/>
      <c r="AE55" s="864"/>
      <c r="AF55" s="864"/>
      <c r="AG55" s="864"/>
      <c r="AH55" s="864"/>
      <c r="AI55" s="864"/>
      <c r="AJ55" s="864"/>
      <c r="AK55" s="864"/>
      <c r="AL55" s="864"/>
      <c r="AM55" s="864"/>
      <c r="AN55" s="864"/>
      <c r="AO55" s="864"/>
      <c r="AP55" s="864"/>
      <c r="AQ55" s="864"/>
      <c r="AR55" s="864"/>
    </row>
    <row r="56" spans="2:44" s="858" customFormat="1" ht="17.25" customHeight="1">
      <c r="B56" s="859"/>
      <c r="C56" s="864"/>
      <c r="D56" s="864" t="s">
        <v>906</v>
      </c>
      <c r="E56" s="864"/>
      <c r="F56" s="864"/>
      <c r="G56" s="864"/>
      <c r="H56" s="864"/>
      <c r="I56" s="864"/>
      <c r="J56" s="864"/>
      <c r="K56" s="864"/>
      <c r="L56" s="864"/>
      <c r="M56" s="864"/>
      <c r="N56" s="864"/>
      <c r="O56" s="864"/>
      <c r="P56" s="864"/>
      <c r="Q56" s="864"/>
      <c r="R56" s="864"/>
      <c r="S56" s="864"/>
      <c r="T56" s="864"/>
      <c r="U56" s="864"/>
      <c r="V56" s="864"/>
      <c r="W56" s="864"/>
      <c r="X56" s="864"/>
      <c r="Y56" s="864"/>
      <c r="Z56" s="864"/>
      <c r="AA56" s="864"/>
      <c r="AB56" s="864"/>
      <c r="AC56" s="864"/>
      <c r="AD56" s="864"/>
      <c r="AE56" s="864"/>
      <c r="AF56" s="864"/>
      <c r="AG56" s="864"/>
      <c r="AH56" s="864"/>
      <c r="AI56" s="864"/>
      <c r="AJ56" s="864"/>
      <c r="AK56" s="864"/>
      <c r="AL56" s="864"/>
      <c r="AM56" s="864"/>
      <c r="AN56" s="864"/>
      <c r="AO56" s="864"/>
      <c r="AP56" s="864"/>
      <c r="AQ56" s="864"/>
      <c r="AR56" s="864"/>
    </row>
    <row r="57" spans="2:44" s="858" customFormat="1" ht="17.25" customHeight="1">
      <c r="B57" s="859"/>
      <c r="C57" s="864"/>
      <c r="D57" s="864" t="s">
        <v>907</v>
      </c>
      <c r="E57" s="864"/>
      <c r="F57" s="864"/>
      <c r="G57" s="864"/>
      <c r="H57" s="864"/>
      <c r="I57" s="864"/>
      <c r="J57" s="864"/>
      <c r="K57" s="864"/>
      <c r="L57" s="864"/>
      <c r="M57" s="864"/>
      <c r="N57" s="864"/>
      <c r="O57" s="864"/>
      <c r="P57" s="864"/>
      <c r="Q57" s="864"/>
      <c r="R57" s="864"/>
      <c r="S57" s="864"/>
      <c r="T57" s="864"/>
      <c r="U57" s="864"/>
      <c r="V57" s="864"/>
      <c r="W57" s="864"/>
      <c r="X57" s="864"/>
      <c r="Y57" s="864"/>
      <c r="Z57" s="864"/>
      <c r="AA57" s="864"/>
      <c r="AB57" s="864"/>
      <c r="AC57" s="864"/>
      <c r="AD57" s="864"/>
      <c r="AE57" s="864"/>
      <c r="AF57" s="864"/>
      <c r="AG57" s="864"/>
      <c r="AH57" s="864"/>
      <c r="AI57" s="864"/>
      <c r="AJ57" s="864"/>
      <c r="AK57" s="864"/>
      <c r="AL57" s="864"/>
      <c r="AM57" s="864"/>
      <c r="AN57" s="864"/>
      <c r="AO57" s="864"/>
      <c r="AP57" s="864"/>
      <c r="AQ57" s="864"/>
      <c r="AR57" s="864"/>
    </row>
    <row r="58" spans="2:44" s="858" customFormat="1" ht="7.5" customHeight="1">
      <c r="B58" s="859"/>
      <c r="C58" s="864"/>
      <c r="D58" s="864"/>
      <c r="E58" s="864"/>
      <c r="F58" s="864"/>
      <c r="G58" s="864"/>
      <c r="H58" s="864"/>
      <c r="I58" s="864"/>
      <c r="J58" s="864"/>
      <c r="K58" s="864"/>
      <c r="L58" s="864"/>
      <c r="M58" s="864"/>
      <c r="N58" s="864"/>
      <c r="O58" s="864"/>
      <c r="P58" s="864"/>
      <c r="Q58" s="864"/>
      <c r="R58" s="864"/>
      <c r="S58" s="864"/>
      <c r="T58" s="864"/>
      <c r="U58" s="864"/>
      <c r="V58" s="864"/>
      <c r="W58" s="864"/>
      <c r="X58" s="864"/>
      <c r="Y58" s="864"/>
      <c r="Z58" s="864"/>
      <c r="AA58" s="864"/>
      <c r="AB58" s="864"/>
      <c r="AC58" s="864"/>
      <c r="AD58" s="864"/>
      <c r="AE58" s="864"/>
      <c r="AF58" s="864"/>
      <c r="AG58" s="864"/>
      <c r="AH58" s="864"/>
      <c r="AI58" s="864"/>
      <c r="AJ58" s="864"/>
      <c r="AK58" s="864"/>
      <c r="AL58" s="864"/>
      <c r="AM58" s="864"/>
      <c r="AN58" s="864"/>
      <c r="AO58" s="864"/>
      <c r="AP58" s="864"/>
      <c r="AQ58" s="864"/>
      <c r="AR58" s="864"/>
    </row>
    <row r="59" spans="2:44" s="858" customFormat="1" ht="17.25" customHeight="1">
      <c r="B59" s="864"/>
      <c r="C59" s="864"/>
      <c r="D59" s="992"/>
      <c r="E59" s="992"/>
      <c r="F59" s="992"/>
      <c r="G59" s="992"/>
      <c r="H59" s="992"/>
      <c r="I59" s="992"/>
      <c r="J59" s="992"/>
      <c r="K59" s="992"/>
      <c r="L59" s="992"/>
      <c r="M59" s="992"/>
      <c r="N59" s="992"/>
      <c r="O59" s="992"/>
      <c r="P59" s="992"/>
      <c r="Q59" s="992"/>
      <c r="R59" s="992"/>
      <c r="S59" s="992"/>
      <c r="T59" s="992"/>
      <c r="U59" s="992"/>
      <c r="V59" s="992"/>
      <c r="W59" s="992"/>
      <c r="X59" s="992"/>
      <c r="Y59" s="992"/>
      <c r="Z59" s="992"/>
      <c r="AA59" s="992"/>
      <c r="AB59" s="992"/>
      <c r="AC59" s="992"/>
      <c r="AD59" s="992"/>
      <c r="AE59" s="992"/>
      <c r="AF59" s="992"/>
      <c r="AG59" s="992"/>
      <c r="AH59" s="992"/>
      <c r="AI59" s="992"/>
      <c r="AJ59" s="992"/>
      <c r="AK59" s="992"/>
      <c r="AL59" s="992"/>
      <c r="AM59" s="992"/>
      <c r="AN59" s="992"/>
      <c r="AO59" s="992"/>
      <c r="AP59" s="864"/>
      <c r="AQ59" s="864"/>
      <c r="AR59" s="864"/>
    </row>
    <row r="60" spans="2:44" s="858" customFormat="1" ht="16.5" customHeight="1">
      <c r="B60" s="864"/>
      <c r="C60" s="864"/>
      <c r="D60" s="864"/>
      <c r="E60" s="864"/>
      <c r="F60" s="864"/>
      <c r="G60" s="864"/>
      <c r="H60" s="864"/>
      <c r="I60" s="864"/>
      <c r="J60" s="864"/>
      <c r="K60" s="864"/>
      <c r="L60" s="864"/>
      <c r="M60" s="864"/>
      <c r="N60" s="864"/>
      <c r="O60" s="864"/>
      <c r="P60" s="864"/>
      <c r="Q60" s="864"/>
      <c r="R60" s="864"/>
      <c r="S60" s="864"/>
      <c r="T60" s="864"/>
      <c r="U60" s="864"/>
      <c r="V60" s="864"/>
      <c r="W60" s="864"/>
      <c r="X60" s="864"/>
      <c r="Y60" s="864"/>
      <c r="Z60" s="864"/>
      <c r="AA60" s="864"/>
      <c r="AB60" s="864"/>
      <c r="AC60" s="864"/>
      <c r="AD60" s="864"/>
      <c r="AE60" s="864"/>
      <c r="AF60" s="864"/>
      <c r="AG60" s="864"/>
      <c r="AH60" s="864"/>
      <c r="AI60" s="864"/>
      <c r="AJ60" s="864"/>
      <c r="AK60" s="864"/>
      <c r="AL60" s="864"/>
      <c r="AM60" s="864"/>
      <c r="AN60" s="864"/>
      <c r="AO60" s="864"/>
      <c r="AP60" s="864"/>
      <c r="AQ60" s="864"/>
      <c r="AR60" s="864"/>
    </row>
    <row r="61" spans="2:44" s="858" customFormat="1" ht="14">
      <c r="B61" s="1256" t="s">
        <v>908</v>
      </c>
      <c r="C61" s="1256"/>
      <c r="D61" s="1256"/>
      <c r="E61" s="1256"/>
      <c r="F61" s="1256"/>
      <c r="G61" s="1256"/>
      <c r="H61" s="1256"/>
      <c r="I61" s="1256"/>
      <c r="J61" s="1256"/>
      <c r="K61" s="1256"/>
      <c r="L61" s="1256"/>
      <c r="M61" s="1256"/>
      <c r="N61" s="1256"/>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row>
    <row r="62" spans="2:44" s="858" customFormat="1" ht="9" customHeight="1">
      <c r="B62" s="989"/>
      <c r="C62" s="989"/>
      <c r="D62" s="989"/>
      <c r="E62" s="989"/>
      <c r="F62" s="989"/>
      <c r="G62" s="989"/>
      <c r="H62" s="989"/>
      <c r="I62" s="989"/>
      <c r="J62" s="989"/>
      <c r="K62" s="989"/>
      <c r="L62" s="989"/>
      <c r="M62" s="989"/>
      <c r="N62" s="989"/>
      <c r="O62" s="989"/>
      <c r="P62" s="989"/>
      <c r="Q62" s="989"/>
      <c r="R62" s="989"/>
      <c r="S62" s="989"/>
      <c r="T62" s="989"/>
      <c r="U62" s="989"/>
      <c r="V62" s="989"/>
      <c r="W62" s="989"/>
      <c r="X62" s="989"/>
      <c r="Y62" s="989"/>
      <c r="Z62" s="989"/>
      <c r="AA62" s="989"/>
      <c r="AB62" s="989"/>
      <c r="AC62" s="989"/>
      <c r="AD62" s="989"/>
      <c r="AE62" s="989"/>
      <c r="AF62" s="989"/>
      <c r="AG62" s="989"/>
      <c r="AH62" s="989"/>
      <c r="AI62" s="989"/>
      <c r="AJ62" s="989"/>
      <c r="AK62" s="989"/>
      <c r="AL62" s="989"/>
      <c r="AM62" s="989"/>
      <c r="AN62" s="989"/>
      <c r="AO62" s="989"/>
      <c r="AP62" s="989"/>
      <c r="AQ62" s="989"/>
      <c r="AR62" s="989"/>
    </row>
    <row r="63" spans="2:44" s="858" customFormat="1" ht="30" customHeight="1">
      <c r="B63" s="871"/>
      <c r="C63" s="988"/>
      <c r="D63" s="871"/>
      <c r="E63" s="871"/>
      <c r="F63" s="871"/>
      <c r="G63" s="871"/>
      <c r="H63" s="871"/>
      <c r="I63" s="871"/>
      <c r="J63" s="871"/>
      <c r="K63" s="871"/>
      <c r="L63" s="871"/>
      <c r="M63" s="871"/>
      <c r="N63" s="871"/>
      <c r="O63" s="871"/>
      <c r="P63" s="871"/>
      <c r="Q63" s="871"/>
      <c r="R63" s="871"/>
      <c r="S63" s="871"/>
      <c r="T63" s="871"/>
      <c r="U63" s="871"/>
      <c r="V63" s="871"/>
      <c r="W63" s="871"/>
      <c r="X63" s="871"/>
      <c r="Y63" s="871"/>
      <c r="Z63" s="871"/>
      <c r="AA63" s="871"/>
      <c r="AB63" s="871"/>
      <c r="AC63" s="859"/>
      <c r="AD63" s="872"/>
      <c r="AE63" s="859"/>
      <c r="AF63" s="994"/>
      <c r="AG63" s="994"/>
      <c r="AH63" s="1257" t="str">
        <f>IF(様式第1_交付申請書!L5="","",様式第1_交付申請書!L5)</f>
        <v/>
      </c>
      <c r="AI63" s="1257"/>
      <c r="AJ63" s="1257"/>
      <c r="AK63" s="1257"/>
      <c r="AL63" s="1257"/>
      <c r="AM63" s="1257"/>
      <c r="AN63" s="1257"/>
      <c r="AO63" s="1257"/>
      <c r="AP63" s="859"/>
      <c r="AQ63" s="859"/>
      <c r="AR63" s="859"/>
    </row>
    <row r="64" spans="2:44" s="858" customFormat="1" ht="15" customHeight="1">
      <c r="B64" s="871"/>
      <c r="C64" s="988"/>
      <c r="D64" s="871"/>
      <c r="E64" s="871"/>
      <c r="F64" s="871"/>
      <c r="G64" s="871"/>
      <c r="H64" s="871"/>
      <c r="I64" s="871"/>
      <c r="J64" s="871"/>
      <c r="K64" s="871"/>
      <c r="L64" s="871"/>
      <c r="M64" s="871"/>
      <c r="N64" s="871"/>
      <c r="O64" s="871"/>
      <c r="P64" s="871"/>
      <c r="Q64" s="871"/>
      <c r="R64" s="871"/>
      <c r="S64" s="871"/>
      <c r="T64" s="871"/>
      <c r="U64" s="871"/>
      <c r="V64" s="871"/>
      <c r="W64" s="871"/>
      <c r="X64" s="871"/>
      <c r="Y64" s="871"/>
      <c r="Z64" s="871"/>
      <c r="AA64" s="871"/>
      <c r="AB64" s="871"/>
      <c r="AC64" s="872"/>
      <c r="AD64" s="872"/>
      <c r="AE64" s="860"/>
      <c r="AF64" s="860"/>
      <c r="AG64" s="860"/>
      <c r="AH64" s="872"/>
      <c r="AI64" s="860"/>
      <c r="AJ64" s="860"/>
      <c r="AK64" s="860"/>
      <c r="AL64" s="872"/>
      <c r="AM64" s="860"/>
      <c r="AN64" s="860"/>
      <c r="AO64" s="860"/>
      <c r="AP64" s="872"/>
      <c r="AQ64" s="859"/>
      <c r="AR64" s="859"/>
    </row>
    <row r="65" spans="2:45" ht="30" customHeight="1">
      <c r="B65" s="874"/>
      <c r="C65" s="875"/>
      <c r="D65" s="875"/>
      <c r="E65" s="875"/>
      <c r="F65" s="876" t="s">
        <v>909</v>
      </c>
      <c r="G65" s="876"/>
      <c r="H65" s="876"/>
      <c r="I65" s="876"/>
      <c r="J65" s="876"/>
      <c r="K65" s="1244" t="s">
        <v>910</v>
      </c>
      <c r="L65" s="1244"/>
      <c r="M65" s="1244"/>
      <c r="N65" s="1244"/>
      <c r="O65" s="1244"/>
      <c r="P65" s="1244"/>
      <c r="Q65" s="1245" t="str">
        <f>様式第1_交付申請書!G11</f>
        <v/>
      </c>
      <c r="R65" s="1245"/>
      <c r="S65" s="1245"/>
      <c r="T65" s="1245"/>
      <c r="U65" s="1245"/>
      <c r="V65" s="1245"/>
      <c r="W65" s="1245"/>
      <c r="X65" s="1245"/>
      <c r="Y65" s="1245"/>
      <c r="Z65" s="1245"/>
      <c r="AA65" s="1245"/>
      <c r="AB65" s="1245"/>
      <c r="AC65" s="1245"/>
      <c r="AD65" s="1245"/>
      <c r="AE65" s="1245"/>
      <c r="AF65" s="1245"/>
      <c r="AG65" s="1245"/>
      <c r="AH65" s="1245"/>
      <c r="AI65" s="1245"/>
      <c r="AJ65" s="1245"/>
      <c r="AK65" s="1245"/>
      <c r="AL65" s="1245"/>
      <c r="AM65" s="1245"/>
      <c r="AN65" s="1245"/>
      <c r="AO65" s="1245"/>
      <c r="AP65" s="859"/>
      <c r="AQ65" s="859"/>
      <c r="AR65" s="859"/>
    </row>
    <row r="66" spans="2:45" ht="30" customHeight="1">
      <c r="B66" s="874"/>
      <c r="C66" s="875"/>
      <c r="D66" s="875"/>
      <c r="E66" s="875"/>
      <c r="F66" s="876"/>
      <c r="G66" s="876"/>
      <c r="H66" s="876"/>
      <c r="I66" s="876"/>
      <c r="J66" s="876"/>
      <c r="K66" s="1244" t="s">
        <v>911</v>
      </c>
      <c r="L66" s="1244"/>
      <c r="M66" s="1244"/>
      <c r="N66" s="1244"/>
      <c r="O66" s="1244"/>
      <c r="P66" s="993"/>
      <c r="Q66" s="1246" t="s">
        <v>912</v>
      </c>
      <c r="R66" s="1247"/>
      <c r="S66" s="1248" t="str">
        <f>様式第1_交付申請書!G12</f>
        <v/>
      </c>
      <c r="T66" s="1249"/>
      <c r="U66" s="1249"/>
      <c r="V66" s="1249"/>
      <c r="W66" s="1249"/>
      <c r="X66" s="1250"/>
      <c r="Y66" s="1251" t="s">
        <v>913</v>
      </c>
      <c r="Z66" s="1252"/>
      <c r="AA66" s="1253" t="str">
        <f>様式第1_交付申請書!J12</f>
        <v/>
      </c>
      <c r="AB66" s="1253"/>
      <c r="AC66" s="1253"/>
      <c r="AD66" s="1253"/>
      <c r="AE66" s="1253"/>
      <c r="AF66" s="1253"/>
      <c r="AG66" s="1253"/>
      <c r="AH66" s="1253"/>
      <c r="AI66" s="1253"/>
      <c r="AJ66" s="1253"/>
      <c r="AK66" s="1253"/>
      <c r="AL66" s="1253"/>
      <c r="AM66" s="1253"/>
      <c r="AN66" s="1253"/>
      <c r="AO66" s="1253"/>
      <c r="AP66" s="859"/>
      <c r="AQ66" s="859"/>
      <c r="AR66" s="859"/>
      <c r="AS66" s="873" t="s">
        <v>416</v>
      </c>
    </row>
    <row r="67" spans="2:45" ht="30" hidden="1" customHeight="1" outlineLevel="1">
      <c r="B67" s="871"/>
      <c r="C67" s="988"/>
      <c r="D67" s="871"/>
      <c r="E67" s="871"/>
      <c r="F67" s="871"/>
      <c r="G67" s="871"/>
      <c r="H67" s="871"/>
      <c r="I67" s="871"/>
      <c r="J67" s="871"/>
      <c r="K67" s="871"/>
      <c r="L67" s="871"/>
      <c r="M67" s="871"/>
      <c r="N67" s="871"/>
      <c r="O67" s="871"/>
      <c r="P67" s="871"/>
      <c r="Q67" s="871"/>
      <c r="R67" s="871"/>
      <c r="S67" s="871"/>
      <c r="T67" s="871"/>
      <c r="U67" s="871"/>
      <c r="V67" s="871"/>
      <c r="W67" s="871"/>
      <c r="X67" s="871"/>
      <c r="Y67" s="871"/>
      <c r="Z67" s="871"/>
      <c r="AA67" s="871"/>
      <c r="AB67" s="871"/>
      <c r="AC67" s="872"/>
      <c r="AD67" s="872"/>
      <c r="AE67" s="860"/>
      <c r="AF67" s="860"/>
      <c r="AG67" s="860"/>
      <c r="AH67" s="872"/>
      <c r="AI67" s="860"/>
      <c r="AJ67" s="860"/>
      <c r="AK67" s="860"/>
      <c r="AL67" s="872"/>
      <c r="AM67" s="860"/>
      <c r="AN67" s="860"/>
      <c r="AO67" s="860"/>
      <c r="AP67" s="872"/>
      <c r="AQ67" s="859"/>
      <c r="AR67" s="859"/>
    </row>
    <row r="68" spans="2:45" ht="30" hidden="1" customHeight="1" outlineLevel="1">
      <c r="B68" s="874"/>
      <c r="C68" s="875"/>
      <c r="D68" s="875"/>
      <c r="E68" s="875"/>
      <c r="F68" s="876" t="s">
        <v>914</v>
      </c>
      <c r="G68" s="876"/>
      <c r="H68" s="876"/>
      <c r="I68" s="876"/>
      <c r="J68" s="876"/>
      <c r="K68" s="1244" t="s">
        <v>910</v>
      </c>
      <c r="L68" s="1244"/>
      <c r="M68" s="1244"/>
      <c r="N68" s="1244"/>
      <c r="O68" s="1244"/>
      <c r="P68" s="1244"/>
      <c r="Q68" s="1245" t="str">
        <f>IF(入力シート!F40="","",入力シート!F40)</f>
        <v/>
      </c>
      <c r="R68" s="1245"/>
      <c r="S68" s="1245"/>
      <c r="T68" s="1245"/>
      <c r="U68" s="1245"/>
      <c r="V68" s="1245"/>
      <c r="W68" s="1245"/>
      <c r="X68" s="1245"/>
      <c r="Y68" s="1245"/>
      <c r="Z68" s="1245"/>
      <c r="AA68" s="1245"/>
      <c r="AB68" s="1245"/>
      <c r="AC68" s="1245"/>
      <c r="AD68" s="1245"/>
      <c r="AE68" s="1245"/>
      <c r="AF68" s="1245"/>
      <c r="AG68" s="1245"/>
      <c r="AH68" s="1245"/>
      <c r="AI68" s="1245"/>
      <c r="AJ68" s="1245"/>
      <c r="AK68" s="1245"/>
      <c r="AL68" s="1245"/>
      <c r="AM68" s="1245"/>
      <c r="AN68" s="1245"/>
      <c r="AO68" s="1245"/>
      <c r="AP68" s="859"/>
      <c r="AQ68" s="859"/>
      <c r="AR68" s="859"/>
    </row>
    <row r="69" spans="2:45" ht="30" hidden="1" customHeight="1" outlineLevel="1">
      <c r="B69" s="874"/>
      <c r="C69" s="875"/>
      <c r="D69" s="875"/>
      <c r="E69" s="875"/>
      <c r="F69" s="876"/>
      <c r="G69" s="876"/>
      <c r="H69" s="876"/>
      <c r="I69" s="876"/>
      <c r="J69" s="876"/>
      <c r="K69" s="1244" t="s">
        <v>911</v>
      </c>
      <c r="L69" s="1244"/>
      <c r="M69" s="1244"/>
      <c r="N69" s="1244"/>
      <c r="O69" s="1244"/>
      <c r="P69" s="993"/>
      <c r="Q69" s="1246" t="s">
        <v>912</v>
      </c>
      <c r="R69" s="1247"/>
      <c r="S69" s="1248" t="str">
        <f>IF(入力シート!F41="","",入力シート!F41)</f>
        <v/>
      </c>
      <c r="T69" s="1249"/>
      <c r="U69" s="1249"/>
      <c r="V69" s="1249"/>
      <c r="W69" s="1249"/>
      <c r="X69" s="1250"/>
      <c r="Y69" s="1251" t="s">
        <v>913</v>
      </c>
      <c r="Z69" s="1252"/>
      <c r="AA69" s="1253" t="str">
        <f>IF(入力シート!F43="","",入力シート!F43&amp;入力シート!J43)</f>
        <v/>
      </c>
      <c r="AB69" s="1253"/>
      <c r="AC69" s="1253"/>
      <c r="AD69" s="1253"/>
      <c r="AE69" s="1253"/>
      <c r="AF69" s="1253"/>
      <c r="AG69" s="1253"/>
      <c r="AH69" s="1253"/>
      <c r="AI69" s="1253"/>
      <c r="AJ69" s="1253"/>
      <c r="AK69" s="1253"/>
      <c r="AL69" s="1253"/>
      <c r="AM69" s="1253"/>
      <c r="AN69" s="1253"/>
      <c r="AO69" s="1253"/>
      <c r="AP69" s="859"/>
      <c r="AQ69" s="859"/>
      <c r="AR69" s="859"/>
      <c r="AS69" s="873" t="s">
        <v>416</v>
      </c>
    </row>
    <row r="70" spans="2:45" ht="18" customHeight="1" collapsed="1">
      <c r="AS70" s="873" t="s">
        <v>915</v>
      </c>
    </row>
    <row r="71" spans="2:45" ht="30" hidden="1" customHeight="1" outlineLevel="1">
      <c r="B71" s="871"/>
      <c r="C71" s="988"/>
      <c r="D71" s="871"/>
      <c r="E71" s="871"/>
      <c r="F71" s="871"/>
      <c r="G71" s="871"/>
      <c r="H71" s="871"/>
      <c r="I71" s="871"/>
      <c r="J71" s="871"/>
      <c r="K71" s="871"/>
      <c r="L71" s="871"/>
      <c r="M71" s="871"/>
      <c r="N71" s="871"/>
      <c r="O71" s="871"/>
      <c r="P71" s="871"/>
      <c r="Q71" s="871"/>
      <c r="R71" s="871"/>
      <c r="S71" s="871"/>
      <c r="T71" s="871"/>
      <c r="U71" s="871"/>
      <c r="V71" s="871"/>
      <c r="W71" s="871"/>
      <c r="X71" s="871"/>
      <c r="Y71" s="871"/>
      <c r="Z71" s="871"/>
      <c r="AA71" s="871"/>
      <c r="AB71" s="871"/>
      <c r="AC71" s="872"/>
      <c r="AD71" s="872"/>
      <c r="AE71" s="860"/>
      <c r="AF71" s="860"/>
      <c r="AG71" s="860"/>
      <c r="AH71" s="872"/>
      <c r="AI71" s="860"/>
      <c r="AJ71" s="860"/>
      <c r="AK71" s="860"/>
      <c r="AL71" s="872"/>
      <c r="AM71" s="860"/>
      <c r="AN71" s="860"/>
      <c r="AO71" s="860"/>
      <c r="AP71" s="872"/>
      <c r="AQ71" s="859"/>
      <c r="AR71" s="859"/>
    </row>
    <row r="72" spans="2:45" ht="30" hidden="1" customHeight="1" outlineLevel="1">
      <c r="B72" s="874"/>
      <c r="C72" s="875"/>
      <c r="D72" s="875"/>
      <c r="E72" s="875"/>
      <c r="F72" s="876" t="s">
        <v>916</v>
      </c>
      <c r="G72" s="876"/>
      <c r="H72" s="876"/>
      <c r="I72" s="876"/>
      <c r="J72" s="876"/>
      <c r="K72" s="1244" t="s">
        <v>910</v>
      </c>
      <c r="L72" s="1244"/>
      <c r="M72" s="1244"/>
      <c r="N72" s="1244"/>
      <c r="O72" s="1244"/>
      <c r="P72" s="1244"/>
      <c r="Q72" s="1245" t="str">
        <f>IF(入力シート!F53="","",入力シート!F53)</f>
        <v/>
      </c>
      <c r="R72" s="1245"/>
      <c r="S72" s="1245"/>
      <c r="T72" s="1245"/>
      <c r="U72" s="1245"/>
      <c r="V72" s="1245"/>
      <c r="W72" s="1245"/>
      <c r="X72" s="1245"/>
      <c r="Y72" s="1245"/>
      <c r="Z72" s="1245"/>
      <c r="AA72" s="1245"/>
      <c r="AB72" s="1245"/>
      <c r="AC72" s="1245"/>
      <c r="AD72" s="1245"/>
      <c r="AE72" s="1245"/>
      <c r="AF72" s="1245"/>
      <c r="AG72" s="1245"/>
      <c r="AH72" s="1245"/>
      <c r="AI72" s="1245"/>
      <c r="AJ72" s="1245"/>
      <c r="AK72" s="1245"/>
      <c r="AL72" s="1245"/>
      <c r="AM72" s="1245"/>
      <c r="AN72" s="1245"/>
      <c r="AO72" s="1245"/>
      <c r="AP72" s="859"/>
      <c r="AQ72" s="859"/>
      <c r="AR72" s="859"/>
    </row>
    <row r="73" spans="2:45" ht="30" hidden="1" customHeight="1" outlineLevel="1">
      <c r="B73" s="874"/>
      <c r="C73" s="875"/>
      <c r="D73" s="875"/>
      <c r="E73" s="875"/>
      <c r="F73" s="876"/>
      <c r="G73" s="876"/>
      <c r="H73" s="876"/>
      <c r="I73" s="876"/>
      <c r="J73" s="876"/>
      <c r="K73" s="1244" t="s">
        <v>911</v>
      </c>
      <c r="L73" s="1244"/>
      <c r="M73" s="1244"/>
      <c r="N73" s="1244"/>
      <c r="O73" s="1244"/>
      <c r="P73" s="993"/>
      <c r="Q73" s="1246" t="s">
        <v>912</v>
      </c>
      <c r="R73" s="1247"/>
      <c r="S73" s="1248" t="str">
        <f>IF(入力シート!F54="","",入力シート!F54)</f>
        <v/>
      </c>
      <c r="T73" s="1249"/>
      <c r="U73" s="1249"/>
      <c r="V73" s="1249"/>
      <c r="W73" s="1249"/>
      <c r="X73" s="1250"/>
      <c r="Y73" s="1251" t="s">
        <v>913</v>
      </c>
      <c r="Z73" s="1252"/>
      <c r="AA73" s="1253" t="str">
        <f>IF(入力シート!F56="","",入力シート!F56&amp;入力シート!J56)</f>
        <v/>
      </c>
      <c r="AB73" s="1253"/>
      <c r="AC73" s="1253"/>
      <c r="AD73" s="1253"/>
      <c r="AE73" s="1253"/>
      <c r="AF73" s="1253"/>
      <c r="AG73" s="1253"/>
      <c r="AH73" s="1253"/>
      <c r="AI73" s="1253"/>
      <c r="AJ73" s="1253"/>
      <c r="AK73" s="1253"/>
      <c r="AL73" s="1253"/>
      <c r="AM73" s="1253"/>
      <c r="AN73" s="1253"/>
      <c r="AO73" s="1253"/>
      <c r="AP73" s="859"/>
      <c r="AQ73" s="859"/>
      <c r="AR73" s="859"/>
      <c r="AS73" s="873" t="s">
        <v>416</v>
      </c>
    </row>
    <row r="74" spans="2:45" ht="18" customHeight="1" collapsed="1">
      <c r="AS74" s="873" t="s">
        <v>915</v>
      </c>
    </row>
    <row r="75" spans="2:45" ht="30" hidden="1" customHeight="1" outlineLevel="1">
      <c r="B75" s="871"/>
      <c r="C75" s="988"/>
      <c r="D75" s="871"/>
      <c r="E75" s="871"/>
      <c r="F75" s="871"/>
      <c r="G75" s="871"/>
      <c r="H75" s="871"/>
      <c r="I75" s="871"/>
      <c r="J75" s="871"/>
      <c r="K75" s="871"/>
      <c r="L75" s="871"/>
      <c r="M75" s="871"/>
      <c r="N75" s="871"/>
      <c r="O75" s="871"/>
      <c r="P75" s="871"/>
      <c r="Q75" s="871"/>
      <c r="R75" s="871"/>
      <c r="S75" s="871"/>
      <c r="T75" s="871"/>
      <c r="U75" s="871"/>
      <c r="V75" s="871"/>
      <c r="W75" s="871"/>
      <c r="X75" s="871"/>
      <c r="Y75" s="871"/>
      <c r="Z75" s="871"/>
      <c r="AA75" s="871"/>
      <c r="AB75" s="871"/>
      <c r="AC75" s="872"/>
      <c r="AD75" s="872"/>
      <c r="AE75" s="860"/>
      <c r="AF75" s="860"/>
      <c r="AG75" s="860"/>
      <c r="AH75" s="872"/>
      <c r="AI75" s="860"/>
      <c r="AJ75" s="860"/>
      <c r="AK75" s="860"/>
      <c r="AL75" s="872"/>
      <c r="AM75" s="860"/>
      <c r="AN75" s="860"/>
      <c r="AO75" s="860"/>
      <c r="AP75" s="872"/>
      <c r="AQ75" s="859"/>
      <c r="AR75" s="859"/>
    </row>
    <row r="76" spans="2:45" ht="30" hidden="1" customHeight="1" outlineLevel="1">
      <c r="B76" s="874"/>
      <c r="C76" s="875"/>
      <c r="D76" s="875"/>
      <c r="E76" s="875"/>
      <c r="F76" s="876" t="s">
        <v>917</v>
      </c>
      <c r="G76" s="876"/>
      <c r="H76" s="876"/>
      <c r="I76" s="876"/>
      <c r="J76" s="876"/>
      <c r="K76" s="1244" t="s">
        <v>910</v>
      </c>
      <c r="L76" s="1244"/>
      <c r="M76" s="1244"/>
      <c r="N76" s="1244"/>
      <c r="O76" s="1244"/>
      <c r="P76" s="1244"/>
      <c r="Q76" s="1245" t="str">
        <f>IF(入力シート!F66="","",入力シート!F66)</f>
        <v/>
      </c>
      <c r="R76" s="1245"/>
      <c r="S76" s="1245"/>
      <c r="T76" s="1245"/>
      <c r="U76" s="1245"/>
      <c r="V76" s="1245"/>
      <c r="W76" s="1245"/>
      <c r="X76" s="1245"/>
      <c r="Y76" s="1245"/>
      <c r="Z76" s="1245"/>
      <c r="AA76" s="1245"/>
      <c r="AB76" s="1245"/>
      <c r="AC76" s="1245"/>
      <c r="AD76" s="1245"/>
      <c r="AE76" s="1245"/>
      <c r="AF76" s="1245"/>
      <c r="AG76" s="1245"/>
      <c r="AH76" s="1245"/>
      <c r="AI76" s="1245"/>
      <c r="AJ76" s="1245"/>
      <c r="AK76" s="1245"/>
      <c r="AL76" s="1245"/>
      <c r="AM76" s="1245"/>
      <c r="AN76" s="1245"/>
      <c r="AO76" s="1245"/>
      <c r="AP76" s="859"/>
      <c r="AQ76" s="859"/>
      <c r="AR76" s="859"/>
    </row>
    <row r="77" spans="2:45" ht="30" hidden="1" customHeight="1" outlineLevel="1">
      <c r="B77" s="874"/>
      <c r="C77" s="875"/>
      <c r="D77" s="875"/>
      <c r="E77" s="875"/>
      <c r="F77" s="876"/>
      <c r="G77" s="876"/>
      <c r="H77" s="876"/>
      <c r="I77" s="876"/>
      <c r="J77" s="876"/>
      <c r="K77" s="1244" t="s">
        <v>911</v>
      </c>
      <c r="L77" s="1244"/>
      <c r="M77" s="1244"/>
      <c r="N77" s="1244"/>
      <c r="O77" s="1244"/>
      <c r="P77" s="993"/>
      <c r="Q77" s="1246" t="s">
        <v>912</v>
      </c>
      <c r="R77" s="1247"/>
      <c r="S77" s="1248" t="str">
        <f>IF(入力シート!F67="","",入力シート!F67)</f>
        <v/>
      </c>
      <c r="T77" s="1249"/>
      <c r="U77" s="1249"/>
      <c r="V77" s="1249"/>
      <c r="W77" s="1249"/>
      <c r="X77" s="1250"/>
      <c r="Y77" s="1251" t="s">
        <v>913</v>
      </c>
      <c r="Z77" s="1252"/>
      <c r="AA77" s="1253" t="str">
        <f>IF(入力シート!F69="","",入力シート!F69&amp;入力シート!J69)</f>
        <v/>
      </c>
      <c r="AB77" s="1253"/>
      <c r="AC77" s="1253"/>
      <c r="AD77" s="1253"/>
      <c r="AE77" s="1253"/>
      <c r="AF77" s="1253"/>
      <c r="AG77" s="1253"/>
      <c r="AH77" s="1253"/>
      <c r="AI77" s="1253"/>
      <c r="AJ77" s="1253"/>
      <c r="AK77" s="1253"/>
      <c r="AL77" s="1253"/>
      <c r="AM77" s="1253"/>
      <c r="AN77" s="1253"/>
      <c r="AO77" s="1253"/>
      <c r="AP77" s="859"/>
      <c r="AQ77" s="859"/>
      <c r="AR77" s="859"/>
      <c r="AS77" s="873" t="s">
        <v>416</v>
      </c>
    </row>
    <row r="78" spans="2:45" ht="18" customHeight="1" collapsed="1">
      <c r="AS78" s="873" t="s">
        <v>915</v>
      </c>
    </row>
  </sheetData>
  <sheetProtection algorithmName="SHA-512" hashValue="i8Gvghzih+oUK6fxi4D+MwuhiRQoappwKJET1mk3n8gWCE3GTL10jNtTHkB8JvXEcKyUXY2p6otXiCBnltDPCw==" saltValue="m38h3XTKtANrE3C/AeU2VA==" spinCount="100000" sheet="1" formatCells="0" formatRows="0" insertRows="0" deleteRows="0" selectLockedCells="1" autoFilter="0" pivotTables="0"/>
  <mergeCells count="39">
    <mergeCell ref="B10:AR10"/>
    <mergeCell ref="D13:AR13"/>
    <mergeCell ref="B61:AR61"/>
    <mergeCell ref="AH63:AO63"/>
    <mergeCell ref="B3:AR3"/>
    <mergeCell ref="AL4:AM4"/>
    <mergeCell ref="AO4:AP4"/>
    <mergeCell ref="B5:N5"/>
    <mergeCell ref="B6:N6"/>
    <mergeCell ref="B7:AR8"/>
    <mergeCell ref="B9:AR9"/>
    <mergeCell ref="K65:P65"/>
    <mergeCell ref="Q65:AO65"/>
    <mergeCell ref="K66:O66"/>
    <mergeCell ref="Q66:R66"/>
    <mergeCell ref="S66:X66"/>
    <mergeCell ref="Y66:Z66"/>
    <mergeCell ref="AA66:AO66"/>
    <mergeCell ref="K68:P68"/>
    <mergeCell ref="Q68:AO68"/>
    <mergeCell ref="K69:O69"/>
    <mergeCell ref="Q69:R69"/>
    <mergeCell ref="S69:X69"/>
    <mergeCell ref="Y69:Z69"/>
    <mergeCell ref="AA69:AO69"/>
    <mergeCell ref="K72:P72"/>
    <mergeCell ref="Q72:AO72"/>
    <mergeCell ref="K73:O73"/>
    <mergeCell ref="Q73:R73"/>
    <mergeCell ref="S73:X73"/>
    <mergeCell ref="Y73:Z73"/>
    <mergeCell ref="AA73:AO73"/>
    <mergeCell ref="K76:P76"/>
    <mergeCell ref="Q76:AO76"/>
    <mergeCell ref="K77:O77"/>
    <mergeCell ref="Q77:R77"/>
    <mergeCell ref="S77:X77"/>
    <mergeCell ref="Y77:Z77"/>
    <mergeCell ref="AA77:AO77"/>
  </mergeCells>
  <phoneticPr fontId="19"/>
  <conditionalFormatting sqref="B4:AK4 AQ4:AS4 AN4 B62:AC64 AS3 B79:AS1048576 B70:AR70 AR62:AS62 AR63:AR64 B10:AS51 B59:AS61 Q5:AS6 B74:AR74 B78:AR78 B7 B9 AS7:AS9">
    <cfRule type="expression" priority="24">
      <formula>CELL("protect",B3)=0</formula>
    </cfRule>
  </conditionalFormatting>
  <conditionalFormatting sqref="B65:P66 AP65:AR66">
    <cfRule type="expression" priority="22">
      <formula>CELL("protect",B65)=0</formula>
    </cfRule>
  </conditionalFormatting>
  <conditionalFormatting sqref="B3">
    <cfRule type="expression" priority="23">
      <formula>CELL("protect",B3)=0</formula>
    </cfRule>
  </conditionalFormatting>
  <conditionalFormatting sqref="B67:AC67 AR67">
    <cfRule type="expression" priority="21">
      <formula>CELL("protect",B67)=0</formula>
    </cfRule>
  </conditionalFormatting>
  <conditionalFormatting sqref="B68:P69 AP68:AR69">
    <cfRule type="expression" priority="20">
      <formula>CELL("protect",B68)=0</formula>
    </cfRule>
  </conditionalFormatting>
  <conditionalFormatting sqref="B52:AS54 B58:AS58">
    <cfRule type="expression" priority="19">
      <formula>CELL("protect",B52)=0</formula>
    </cfRule>
  </conditionalFormatting>
  <conditionalFormatting sqref="B55:AS56">
    <cfRule type="expression" priority="18">
      <formula>CELL("protect",B55)=0</formula>
    </cfRule>
  </conditionalFormatting>
  <conditionalFormatting sqref="B57:AS57">
    <cfRule type="expression" priority="17">
      <formula>CELL("protect",B57)=0</formula>
    </cfRule>
  </conditionalFormatting>
  <conditionalFormatting sqref="B71:AC71 AR71">
    <cfRule type="expression" priority="16">
      <formula>CELL("protect",B71)=0</formula>
    </cfRule>
  </conditionalFormatting>
  <conditionalFormatting sqref="B72:P73 AP72:AR73">
    <cfRule type="expression" priority="15">
      <formula>CELL("protect",B72)=0</formula>
    </cfRule>
  </conditionalFormatting>
  <conditionalFormatting sqref="B75:AC75 AR75">
    <cfRule type="expression" priority="14">
      <formula>CELL("protect",B75)=0</formula>
    </cfRule>
  </conditionalFormatting>
  <conditionalFormatting sqref="B76:P77 AP76:AR77">
    <cfRule type="expression" priority="13">
      <formula>CELL("protect",B76)=0</formula>
    </cfRule>
  </conditionalFormatting>
  <conditionalFormatting sqref="Q66">
    <cfRule type="containsBlanks" dxfId="448" priority="8">
      <formula>LEN(TRIM(Q66))=0</formula>
    </cfRule>
  </conditionalFormatting>
  <conditionalFormatting sqref="Y66">
    <cfRule type="containsBlanks" dxfId="447" priority="7">
      <formula>LEN(TRIM(Y66))=0</formula>
    </cfRule>
  </conditionalFormatting>
  <conditionalFormatting sqref="Q69">
    <cfRule type="containsBlanks" dxfId="446" priority="6">
      <formula>LEN(TRIM(Q69))=0</formula>
    </cfRule>
  </conditionalFormatting>
  <conditionalFormatting sqref="Y69">
    <cfRule type="containsBlanks" dxfId="445" priority="5">
      <formula>LEN(TRIM(Y69))=0</formula>
    </cfRule>
  </conditionalFormatting>
  <conditionalFormatting sqref="Q73">
    <cfRule type="containsBlanks" dxfId="444" priority="4">
      <formula>LEN(TRIM(Q73))=0</formula>
    </cfRule>
  </conditionalFormatting>
  <conditionalFormatting sqref="Y73">
    <cfRule type="containsBlanks" dxfId="443" priority="3">
      <formula>LEN(TRIM(Y73))=0</formula>
    </cfRule>
  </conditionalFormatting>
  <conditionalFormatting sqref="Q77">
    <cfRule type="containsBlanks" dxfId="442" priority="2">
      <formula>LEN(TRIM(Q77))=0</formula>
    </cfRule>
  </conditionalFormatting>
  <conditionalFormatting sqref="Y77">
    <cfRule type="containsBlanks" dxfId="441" priority="1">
      <formula>LEN(TRIM(Y77))=0</formula>
    </cfRule>
  </conditionalFormatting>
  <dataValidations count="2">
    <dataValidation imeMode="hiragana" allowBlank="1" showInputMessage="1" showErrorMessage="1" sqref="Q65 Q72 Q68 Q76" xr:uid="{0C23781F-41F2-4FB6-A2EA-DB4A4AC7A82D}"/>
    <dataValidation imeMode="disabled" allowBlank="1" showInputMessage="1" showErrorMessage="1" sqref="AF63:AH63" xr:uid="{A05C956C-873D-427A-8266-8BA47AC8B5FF}"/>
  </dataValidations>
  <pageMargins left="0.9055118110236221" right="0.47244094488188981" top="0.70866141732283472" bottom="0.19685039370078741" header="0.19685039370078741" footer="0.19685039370078741"/>
  <pageSetup paperSize="9" scale="52" orientation="portrait" r:id="rId1"/>
  <headerFooter scaleWithDoc="0">
    <oddFooter>&amp;R&amp;"ＭＳ 明朝,標準"&amp;8&amp;K01+019R5高層ZEH-M_ver.2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dimension ref="A1:K132"/>
  <sheetViews>
    <sheetView showGridLines="0" view="pageBreakPreview" zoomScale="85" zoomScaleNormal="70" zoomScaleSheetLayoutView="85" workbookViewId="0">
      <selection activeCell="I42" sqref="I42"/>
    </sheetView>
  </sheetViews>
  <sheetFormatPr defaultColWidth="9" defaultRowHeight="21"/>
  <cols>
    <col min="1" max="1" width="2.58203125" style="4" customWidth="1"/>
    <col min="2" max="2" width="30.58203125" style="5" customWidth="1"/>
    <col min="3" max="3" width="20.58203125" style="5" customWidth="1"/>
    <col min="4" max="4" width="10.58203125" style="5" customWidth="1"/>
    <col min="5" max="5" width="6.58203125" style="5" customWidth="1"/>
    <col min="6" max="6" width="15.58203125" style="5" customWidth="1"/>
    <col min="7" max="7" width="20.58203125" style="5" customWidth="1"/>
    <col min="8" max="8" width="10.58203125" style="5" customWidth="1"/>
    <col min="9" max="9" width="6.58203125" style="5" customWidth="1"/>
    <col min="10" max="10" width="2.58203125" style="5" customWidth="1"/>
    <col min="11" max="11" width="9" style="257"/>
    <col min="12" max="16384" width="9" style="5"/>
  </cols>
  <sheetData>
    <row r="1" spans="1:11" s="254" customFormat="1" ht="19">
      <c r="A1" s="255" t="s">
        <v>93</v>
      </c>
      <c r="B1" s="255"/>
      <c r="C1" s="255"/>
      <c r="D1" s="255"/>
      <c r="E1" s="255"/>
      <c r="F1" s="255"/>
      <c r="G1" s="255"/>
      <c r="H1" s="255"/>
      <c r="I1" s="255"/>
      <c r="J1" s="255"/>
      <c r="K1" s="257"/>
    </row>
    <row r="2" spans="1:11" s="254" customFormat="1" ht="19">
      <c r="A2" s="255" t="s">
        <v>440</v>
      </c>
      <c r="B2" s="255"/>
      <c r="C2" s="255"/>
      <c r="D2" s="255"/>
      <c r="E2" s="255"/>
      <c r="F2" s="255"/>
      <c r="G2" s="255"/>
      <c r="H2" s="255"/>
      <c r="I2" s="255"/>
      <c r="J2" s="255"/>
      <c r="K2" s="257"/>
    </row>
    <row r="3" spans="1:11" ht="24.75" customHeight="1">
      <c r="A3" s="1268" t="s">
        <v>94</v>
      </c>
      <c r="B3" s="1268"/>
      <c r="C3" s="1268"/>
      <c r="D3" s="1268"/>
      <c r="E3" s="1268"/>
      <c r="F3" s="1268"/>
      <c r="G3" s="1268"/>
      <c r="H3" s="1268"/>
      <c r="I3" s="1268"/>
    </row>
    <row r="4" spans="1:11" ht="24.75" customHeight="1">
      <c r="B4" s="8" t="s">
        <v>426</v>
      </c>
    </row>
    <row r="5" spans="1:11" ht="24.75" customHeight="1">
      <c r="B5" s="5" t="s">
        <v>95</v>
      </c>
    </row>
    <row r="6" spans="1:11" ht="24.75" customHeight="1">
      <c r="A6" s="6"/>
      <c r="B6" s="226" t="s">
        <v>97</v>
      </c>
      <c r="C6" s="1266" t="str">
        <f>IF(入力シート!F26="","",入力シート!F26)</f>
        <v/>
      </c>
      <c r="D6" s="1266"/>
      <c r="E6" s="1266"/>
      <c r="F6" s="1266"/>
      <c r="G6" s="1266"/>
      <c r="H6" s="1266"/>
      <c r="I6" s="1266"/>
      <c r="K6" s="258" t="s">
        <v>346</v>
      </c>
    </row>
    <row r="7" spans="1:11" ht="24.75" customHeight="1">
      <c r="A7" s="6"/>
      <c r="B7" s="226" t="s">
        <v>98</v>
      </c>
      <c r="C7" s="1266" t="str">
        <f>IF(入力シート!F27="","",入力シート!F27)</f>
        <v/>
      </c>
      <c r="D7" s="1266"/>
      <c r="E7" s="1266"/>
      <c r="F7" s="1266"/>
      <c r="G7" s="1266"/>
      <c r="H7" s="1266"/>
      <c r="I7" s="1266"/>
      <c r="K7" s="258"/>
    </row>
    <row r="8" spans="1:11" ht="24.75" customHeight="1">
      <c r="A8" s="6"/>
      <c r="B8" s="226" t="s">
        <v>99</v>
      </c>
      <c r="C8" s="1263" t="str">
        <f>IF(入力シート!F37="","",入力シート!F37)</f>
        <v/>
      </c>
      <c r="D8" s="1263"/>
      <c r="E8" s="1263"/>
      <c r="F8" s="1263"/>
      <c r="G8" s="1263"/>
      <c r="H8" s="1263"/>
      <c r="I8" s="1263"/>
    </row>
    <row r="9" spans="1:11" ht="24.75" customHeight="1">
      <c r="A9" s="6"/>
      <c r="B9" s="226" t="s">
        <v>100</v>
      </c>
      <c r="C9" s="1263" t="str">
        <f>IF(入力シート!F28="","",入力シート!F28)</f>
        <v/>
      </c>
      <c r="D9" s="1263"/>
      <c r="E9" s="1263"/>
      <c r="F9" s="1263"/>
      <c r="G9" s="1263"/>
      <c r="H9" s="1263"/>
      <c r="I9" s="1263"/>
    </row>
    <row r="10" spans="1:11" ht="24.75" customHeight="1">
      <c r="A10" s="6"/>
      <c r="B10" s="226" t="s">
        <v>97</v>
      </c>
      <c r="C10" s="1263" t="str">
        <f>IF(入力シート!F29="","",入力シート!F29&amp;入力シート!J29)</f>
        <v/>
      </c>
      <c r="D10" s="1263"/>
      <c r="E10" s="1263"/>
      <c r="F10" s="1263"/>
      <c r="G10" s="1263"/>
      <c r="H10" s="1263"/>
      <c r="I10" s="1263"/>
    </row>
    <row r="11" spans="1:11" ht="24.75" customHeight="1">
      <c r="A11" s="6"/>
      <c r="B11" s="226" t="s">
        <v>101</v>
      </c>
      <c r="C11" s="1263" t="str">
        <f>IF(入力シート!F30="","",入力シート!F30&amp;入力シート!J30)</f>
        <v/>
      </c>
      <c r="D11" s="1263"/>
      <c r="E11" s="1263"/>
      <c r="F11" s="1263"/>
      <c r="G11" s="1263"/>
      <c r="H11" s="1263"/>
      <c r="I11" s="1263"/>
    </row>
    <row r="12" spans="1:11" ht="24.75" customHeight="1">
      <c r="A12" s="6"/>
      <c r="B12" s="1264" t="s">
        <v>102</v>
      </c>
      <c r="C12" s="1265" t="str">
        <f>IF(入力シート!F32="","",入力シート!F32)</f>
        <v/>
      </c>
      <c r="D12" s="1265"/>
      <c r="E12" s="1265"/>
      <c r="F12" s="1265"/>
      <c r="G12" s="1265"/>
      <c r="H12" s="1265"/>
      <c r="I12" s="1265"/>
    </row>
    <row r="13" spans="1:11" ht="24.75" customHeight="1">
      <c r="A13" s="6"/>
      <c r="B13" s="1264"/>
      <c r="C13" s="1263" t="str">
        <f>IF(入力シート!F33="","",入力シート!F33&amp;入力シート!G33&amp;入力シート!H33&amp;入力シート!I33&amp;入力シート!J33&amp;入力シート!F34)</f>
        <v/>
      </c>
      <c r="D13" s="1263"/>
      <c r="E13" s="1263"/>
      <c r="F13" s="1263"/>
      <c r="G13" s="1263"/>
      <c r="H13" s="1263"/>
      <c r="I13" s="1263"/>
    </row>
    <row r="14" spans="1:11" ht="24.75" customHeight="1">
      <c r="A14" s="6"/>
      <c r="B14" s="226" t="s">
        <v>11</v>
      </c>
      <c r="C14" s="1263" t="str">
        <f>IF(入力シート!F35="","",入力シート!F35)</f>
        <v/>
      </c>
      <c r="D14" s="1263"/>
      <c r="E14" s="1263"/>
      <c r="F14" s="1263"/>
      <c r="G14" s="1263"/>
      <c r="H14" s="1263"/>
      <c r="I14" s="1263"/>
    </row>
    <row r="15" spans="1:11" ht="24.75" customHeight="1">
      <c r="A15" s="6"/>
      <c r="B15" s="226" t="s">
        <v>237</v>
      </c>
      <c r="C15" s="1263" t="str">
        <f>IF(入力シート!F36="","",入力シート!F36)</f>
        <v/>
      </c>
      <c r="D15" s="1263"/>
      <c r="E15" s="1263"/>
      <c r="F15" s="1263"/>
      <c r="G15" s="1263"/>
      <c r="H15" s="1263"/>
      <c r="I15" s="1263"/>
    </row>
    <row r="16" spans="1:11" ht="7.5" customHeight="1">
      <c r="A16" s="6"/>
      <c r="B16" s="132"/>
      <c r="C16" s="133"/>
      <c r="D16" s="133"/>
      <c r="E16" s="133"/>
      <c r="F16" s="133"/>
      <c r="G16" s="133"/>
      <c r="H16" s="133"/>
      <c r="I16" s="133"/>
    </row>
    <row r="17" spans="1:11" ht="24.75" customHeight="1">
      <c r="A17" s="49"/>
      <c r="B17" s="1267" t="s">
        <v>103</v>
      </c>
      <c r="C17" s="1267"/>
    </row>
    <row r="18" spans="1:11" ht="24.75" customHeight="1">
      <c r="A18" s="6"/>
      <c r="B18" s="226" t="s">
        <v>18</v>
      </c>
      <c r="C18" s="1263" t="str">
        <f>IF(入力シート!F79="","",入力シート!F79)</f>
        <v/>
      </c>
      <c r="D18" s="1263"/>
      <c r="E18" s="1263"/>
      <c r="F18" s="1263"/>
      <c r="G18" s="1263"/>
      <c r="H18" s="1263"/>
      <c r="I18" s="1263"/>
      <c r="K18" s="253"/>
    </row>
    <row r="19" spans="1:11" ht="24.75" customHeight="1">
      <c r="A19" s="6"/>
      <c r="B19" s="226" t="s">
        <v>20</v>
      </c>
      <c r="C19" s="1263" t="str">
        <f>IF(入力シート!F80="","",入力シート!F80)</f>
        <v/>
      </c>
      <c r="D19" s="1263"/>
      <c r="E19" s="1263"/>
      <c r="F19" s="1263"/>
      <c r="G19" s="1263"/>
      <c r="H19" s="1263"/>
      <c r="I19" s="1263"/>
    </row>
    <row r="20" spans="1:11" ht="24.75" customHeight="1">
      <c r="A20" s="6"/>
      <c r="B20" s="226" t="s">
        <v>19</v>
      </c>
      <c r="C20" s="1263" t="str">
        <f>IF(入力シート!F81="","",入力シート!F81)</f>
        <v/>
      </c>
      <c r="D20" s="1263"/>
      <c r="E20" s="1263"/>
      <c r="F20" s="1263"/>
      <c r="G20" s="1263"/>
      <c r="H20" s="1263"/>
      <c r="I20" s="1263"/>
    </row>
    <row r="21" spans="1:11" ht="7.5" customHeight="1">
      <c r="A21" s="6"/>
      <c r="B21" s="132"/>
      <c r="C21" s="133"/>
      <c r="D21" s="133"/>
      <c r="E21" s="133"/>
      <c r="F21" s="133"/>
      <c r="G21" s="133"/>
      <c r="H21" s="133"/>
      <c r="I21" s="133"/>
    </row>
    <row r="22" spans="1:11" ht="24.75" customHeight="1">
      <c r="A22" s="6"/>
      <c r="B22" s="1267" t="s">
        <v>104</v>
      </c>
      <c r="C22" s="1267"/>
    </row>
    <row r="23" spans="1:11" ht="24.75" customHeight="1">
      <c r="A23" s="6"/>
      <c r="B23" s="226" t="s">
        <v>96</v>
      </c>
      <c r="C23" s="237" t="s">
        <v>238</v>
      </c>
      <c r="D23" s="127" t="str">
        <f>IF(入力シート!F84="","",入力シート!F84)</f>
        <v/>
      </c>
    </row>
    <row r="24" spans="1:11" ht="24.75" customHeight="1">
      <c r="A24" s="6"/>
      <c r="B24" s="226" t="s">
        <v>105</v>
      </c>
      <c r="C24" s="1263" t="str">
        <f>IF(入力シート!F85="","",入力シート!F85)</f>
        <v/>
      </c>
      <c r="D24" s="1263"/>
      <c r="E24" s="1263"/>
      <c r="F24" s="1263"/>
      <c r="G24" s="1263"/>
      <c r="H24" s="1263"/>
      <c r="I24" s="1263"/>
    </row>
    <row r="25" spans="1:11" ht="24.75" customHeight="1">
      <c r="A25" s="6"/>
      <c r="B25" s="226" t="s">
        <v>106</v>
      </c>
      <c r="C25" s="1263" t="str">
        <f>IF(入力シート!F86="","",入力シート!F86)</f>
        <v/>
      </c>
      <c r="D25" s="1263"/>
      <c r="E25" s="1263"/>
      <c r="F25" s="1263"/>
      <c r="G25" s="1263"/>
      <c r="H25" s="1263"/>
      <c r="I25" s="1263"/>
    </row>
    <row r="26" spans="1:11" ht="24.75" customHeight="1">
      <c r="A26" s="6"/>
      <c r="B26" s="226" t="s">
        <v>97</v>
      </c>
      <c r="C26" s="1263" t="str">
        <f>IF(入力シート!F87="","",入力シート!F87&amp;入力シート!J87)</f>
        <v/>
      </c>
      <c r="D26" s="1263"/>
      <c r="E26" s="1263"/>
      <c r="F26" s="1263"/>
      <c r="G26" s="1263"/>
      <c r="H26" s="1263"/>
      <c r="I26" s="1263"/>
    </row>
    <row r="27" spans="1:11" ht="24.75" customHeight="1">
      <c r="A27" s="6"/>
      <c r="B27" s="226" t="s">
        <v>23</v>
      </c>
      <c r="C27" s="1263" t="str">
        <f>IF(入力シート!F88="","",入力シート!F88&amp;入力シート!J88)</f>
        <v/>
      </c>
      <c r="D27" s="1263"/>
      <c r="E27" s="1263"/>
      <c r="F27" s="1263"/>
      <c r="G27" s="1263"/>
      <c r="H27" s="1263"/>
      <c r="I27" s="1263"/>
    </row>
    <row r="28" spans="1:11" s="47" customFormat="1" ht="24.75" customHeight="1">
      <c r="B28" s="1264" t="s">
        <v>102</v>
      </c>
      <c r="C28" s="1265" t="str">
        <f>IF(入力シート!F89="","",入力シート!F89)</f>
        <v/>
      </c>
      <c r="D28" s="1265"/>
      <c r="E28" s="1265"/>
      <c r="F28" s="1265"/>
      <c r="G28" s="1265"/>
      <c r="H28" s="1265"/>
      <c r="I28" s="1265"/>
      <c r="K28" s="257"/>
    </row>
    <row r="29" spans="1:11" s="128" customFormat="1" ht="24.75" customHeight="1">
      <c r="B29" s="1264"/>
      <c r="C29" s="1263" t="str">
        <f>IF(入力シート!F90="","",入力シート!F90&amp;入力シート!G90&amp;入力シート!H90&amp;入力シート!I90&amp;入力シート!J90&amp;入力シート!F91)</f>
        <v/>
      </c>
      <c r="D29" s="1263"/>
      <c r="E29" s="1263"/>
      <c r="F29" s="1263"/>
      <c r="G29" s="1263"/>
      <c r="H29" s="1263"/>
      <c r="I29" s="1263"/>
      <c r="K29" s="257"/>
    </row>
    <row r="30" spans="1:11" s="128" customFormat="1" ht="24.75" customHeight="1">
      <c r="B30" s="226" t="s">
        <v>11</v>
      </c>
      <c r="C30" s="1263" t="str">
        <f>IF(入力シート!F92="","",入力シート!F92)</f>
        <v/>
      </c>
      <c r="D30" s="1263"/>
      <c r="E30" s="1263"/>
      <c r="F30" s="1263"/>
      <c r="G30" s="1263"/>
      <c r="H30" s="1263"/>
      <c r="I30" s="1263"/>
      <c r="K30" s="257"/>
    </row>
    <row r="31" spans="1:11" s="128" customFormat="1" ht="24.75" customHeight="1">
      <c r="B31" s="226" t="s">
        <v>107</v>
      </c>
      <c r="C31" s="1263" t="str">
        <f>IF(入力シート!F93="","",入力シート!F93)</f>
        <v/>
      </c>
      <c r="D31" s="1263"/>
      <c r="E31" s="1263"/>
      <c r="F31" s="1263"/>
      <c r="G31" s="1263"/>
      <c r="H31" s="1263"/>
      <c r="I31" s="1263"/>
      <c r="K31" s="257"/>
    </row>
    <row r="32" spans="1:11" s="128" customFormat="1" ht="24.75" customHeight="1">
      <c r="B32" s="226" t="s">
        <v>1039</v>
      </c>
      <c r="C32" s="1263" t="str">
        <f>IF(入力シート!F94="","",入力シート!F94)</f>
        <v/>
      </c>
      <c r="D32" s="1263"/>
      <c r="E32" s="1263"/>
      <c r="F32" s="1263"/>
      <c r="G32" s="1263"/>
      <c r="H32" s="1263"/>
      <c r="I32" s="1263"/>
      <c r="K32" s="257"/>
    </row>
    <row r="33" spans="2:11" s="154" customFormat="1" ht="8.25" customHeight="1">
      <c r="B33" s="1267"/>
      <c r="C33" s="1267"/>
      <c r="D33" s="985"/>
      <c r="E33" s="985"/>
      <c r="F33" s="985"/>
      <c r="G33" s="985"/>
      <c r="H33" s="985"/>
      <c r="I33" s="985"/>
      <c r="K33" s="257"/>
    </row>
    <row r="34" spans="2:11" s="154" customFormat="1" ht="8.25" customHeight="1">
      <c r="B34" s="986"/>
      <c r="C34" s="985"/>
      <c r="D34" s="985"/>
      <c r="E34" s="985"/>
      <c r="F34" s="985"/>
      <c r="G34" s="985"/>
      <c r="H34" s="985"/>
      <c r="I34" s="985"/>
      <c r="K34" s="257"/>
    </row>
    <row r="35" spans="2:11" s="128" customFormat="1" ht="24.75" customHeight="1">
      <c r="B35" s="1267" t="s">
        <v>955</v>
      </c>
      <c r="C35" s="1267"/>
      <c r="D35" s="5"/>
      <c r="E35" s="5"/>
      <c r="F35" s="5"/>
      <c r="G35" s="5"/>
      <c r="H35" s="5"/>
      <c r="I35" s="5"/>
      <c r="K35" s="257"/>
    </row>
    <row r="36" spans="2:11" s="128" customFormat="1" ht="24.75" customHeight="1">
      <c r="B36" s="226" t="s">
        <v>108</v>
      </c>
      <c r="C36" s="1270" t="str">
        <f>IF(入力シート!F134="","",入力シート!F134)</f>
        <v/>
      </c>
      <c r="D36" s="1270"/>
      <c r="E36" s="1270"/>
      <c r="F36" s="1270"/>
      <c r="G36" s="1270"/>
      <c r="H36" s="1270"/>
      <c r="I36" s="1270"/>
      <c r="K36" s="257"/>
    </row>
    <row r="37" spans="2:11" s="128" customFormat="1" ht="24.75" customHeight="1">
      <c r="B37" s="226" t="s">
        <v>109</v>
      </c>
      <c r="C37" s="1266" t="str">
        <f>IF(入力シート!F135="","",入力シート!F135)</f>
        <v/>
      </c>
      <c r="D37" s="1266"/>
      <c r="E37" s="1266"/>
      <c r="F37" s="1266"/>
      <c r="G37" s="1266"/>
      <c r="H37" s="1266"/>
      <c r="I37" s="1266"/>
      <c r="K37" s="257"/>
    </row>
    <row r="38" spans="2:11" s="128" customFormat="1" ht="24.75" customHeight="1">
      <c r="B38" s="227" t="s">
        <v>109</v>
      </c>
      <c r="C38" s="1266" t="str">
        <f>IF(入力シート!F136="","",入力シート!F136)</f>
        <v/>
      </c>
      <c r="D38" s="1266"/>
      <c r="E38" s="1266"/>
      <c r="F38" s="1266"/>
      <c r="G38" s="1266"/>
      <c r="H38" s="1266"/>
      <c r="I38" s="1266"/>
      <c r="K38" s="257"/>
    </row>
    <row r="39" spans="2:11" s="128" customFormat="1" ht="24.75" customHeight="1">
      <c r="B39" s="227" t="s">
        <v>109</v>
      </c>
      <c r="C39" s="1266" t="str">
        <f>IF(入力シート!F137="","",入力シート!F137)</f>
        <v/>
      </c>
      <c r="D39" s="1266"/>
      <c r="E39" s="1266"/>
      <c r="F39" s="1266"/>
      <c r="G39" s="1266"/>
      <c r="H39" s="1266"/>
      <c r="I39" s="1266"/>
      <c r="K39" s="257"/>
    </row>
    <row r="40" spans="2:11" s="131" customFormat="1" ht="7.5" customHeight="1">
      <c r="B40" s="48"/>
      <c r="K40" s="257"/>
    </row>
    <row r="41" spans="2:11" s="131" customFormat="1" ht="24.75" customHeight="1">
      <c r="B41" s="1267" t="s">
        <v>956</v>
      </c>
      <c r="C41" s="1267"/>
      <c r="D41" s="5"/>
      <c r="E41" s="5"/>
      <c r="F41" s="5"/>
      <c r="G41" s="5"/>
      <c r="H41" s="5"/>
      <c r="I41" s="5"/>
      <c r="K41" s="257"/>
    </row>
    <row r="42" spans="2:11" s="131" customFormat="1" ht="24.75" customHeight="1">
      <c r="B42" s="1269" t="s">
        <v>398</v>
      </c>
      <c r="C42" s="1269"/>
      <c r="D42" s="1269"/>
      <c r="E42" s="1269"/>
      <c r="F42" s="1269"/>
      <c r="G42" s="1269"/>
      <c r="H42" s="1269"/>
      <c r="I42" s="214"/>
      <c r="K42" s="258" t="s">
        <v>676</v>
      </c>
    </row>
    <row r="43" spans="2:11" s="128" customFormat="1" ht="7.5" customHeight="1">
      <c r="B43" s="48"/>
      <c r="K43" s="257"/>
    </row>
    <row r="44" spans="2:11" s="395" customFormat="1" ht="7.5" customHeight="1">
      <c r="B44" s="414"/>
      <c r="K44" s="413"/>
    </row>
    <row r="45" spans="2:11" s="128" customFormat="1" ht="7.5" customHeight="1">
      <c r="B45" s="48"/>
      <c r="K45" s="257"/>
    </row>
    <row r="46" spans="2:11" s="128" customFormat="1" ht="24.75" customHeight="1">
      <c r="B46" s="8" t="s">
        <v>391</v>
      </c>
      <c r="K46" s="258" t="s">
        <v>346</v>
      </c>
    </row>
    <row r="47" spans="2:11" s="128" customFormat="1" ht="24.75" customHeight="1">
      <c r="B47" s="5" t="s">
        <v>95</v>
      </c>
      <c r="C47" s="5"/>
      <c r="D47" s="5"/>
      <c r="E47" s="5"/>
      <c r="F47" s="5"/>
      <c r="G47" s="5"/>
      <c r="H47" s="5"/>
      <c r="I47" s="5"/>
      <c r="K47" s="258"/>
    </row>
    <row r="48" spans="2:11" s="128" customFormat="1" ht="24.75" customHeight="1">
      <c r="B48" s="226" t="s">
        <v>97</v>
      </c>
      <c r="C48" s="1266" t="str">
        <f>IF(入力シート!F39="","",入力シート!F39)</f>
        <v/>
      </c>
      <c r="D48" s="1266"/>
      <c r="E48" s="1266"/>
      <c r="F48" s="1266"/>
      <c r="G48" s="1266"/>
      <c r="H48" s="1266"/>
      <c r="I48" s="1266"/>
      <c r="K48" s="257"/>
    </row>
    <row r="49" spans="2:11" s="128" customFormat="1" ht="24.75" customHeight="1">
      <c r="B49" s="226" t="s">
        <v>98</v>
      </c>
      <c r="C49" s="1266" t="str">
        <f>IF(入力シート!F40="","",入力シート!F40)</f>
        <v/>
      </c>
      <c r="D49" s="1266"/>
      <c r="E49" s="1266"/>
      <c r="F49" s="1266"/>
      <c r="G49" s="1266"/>
      <c r="H49" s="1266"/>
      <c r="I49" s="1266"/>
      <c r="K49" s="257"/>
    </row>
    <row r="50" spans="2:11" s="128" customFormat="1" ht="24.75" customHeight="1">
      <c r="B50" s="226" t="s">
        <v>99</v>
      </c>
      <c r="C50" s="1266" t="str">
        <f>IF(入力シート!F50="","",入力シート!F50)</f>
        <v/>
      </c>
      <c r="D50" s="1266"/>
      <c r="E50" s="1266"/>
      <c r="F50" s="1266"/>
      <c r="G50" s="1266"/>
      <c r="H50" s="1266"/>
      <c r="I50" s="1266"/>
      <c r="K50" s="257"/>
    </row>
    <row r="51" spans="2:11" s="128" customFormat="1" ht="24.75" customHeight="1">
      <c r="B51" s="226" t="s">
        <v>100</v>
      </c>
      <c r="C51" s="1266" t="str">
        <f>IF(入力シート!F41="","",入力シート!F41)</f>
        <v/>
      </c>
      <c r="D51" s="1266"/>
      <c r="E51" s="1266"/>
      <c r="F51" s="1266"/>
      <c r="G51" s="1266"/>
      <c r="H51" s="1266"/>
      <c r="I51" s="1266"/>
      <c r="K51" s="257"/>
    </row>
    <row r="52" spans="2:11" s="128" customFormat="1" ht="24.75" customHeight="1">
      <c r="B52" s="226" t="s">
        <v>97</v>
      </c>
      <c r="C52" s="1266" t="str">
        <f>IF(入力シート!F42="","",入力シート!F42&amp;入力シート!J42)</f>
        <v/>
      </c>
      <c r="D52" s="1266"/>
      <c r="E52" s="1266"/>
      <c r="F52" s="1266"/>
      <c r="G52" s="1266"/>
      <c r="H52" s="1266"/>
      <c r="I52" s="1266"/>
      <c r="K52" s="257"/>
    </row>
    <row r="53" spans="2:11" s="128" customFormat="1" ht="24.75" customHeight="1">
      <c r="B53" s="226" t="s">
        <v>101</v>
      </c>
      <c r="C53" s="1266" t="str">
        <f>IF(入力シート!F43="","",入力シート!F43&amp;入力シート!J43)</f>
        <v/>
      </c>
      <c r="D53" s="1266"/>
      <c r="E53" s="1266"/>
      <c r="F53" s="1266"/>
      <c r="G53" s="1266"/>
      <c r="H53" s="1266"/>
      <c r="I53" s="1266"/>
      <c r="K53" s="257"/>
    </row>
    <row r="54" spans="2:11" s="128" customFormat="1" ht="24.75" customHeight="1">
      <c r="B54" s="1264" t="s">
        <v>102</v>
      </c>
      <c r="C54" s="1265" t="str">
        <f>IF(入力シート!F45="","",入力シート!F45)</f>
        <v/>
      </c>
      <c r="D54" s="1265"/>
      <c r="E54" s="1265"/>
      <c r="F54" s="1265"/>
      <c r="G54" s="1265"/>
      <c r="H54" s="1265"/>
      <c r="I54" s="1265"/>
      <c r="K54" s="257"/>
    </row>
    <row r="55" spans="2:11" s="128" customFormat="1" ht="24.75" customHeight="1">
      <c r="B55" s="1264"/>
      <c r="C55" s="1266" t="str">
        <f>IF(入力シート!F46="","",入力シート!F46&amp;入力シート!G46&amp;入力シート!H46&amp;入力シート!I46&amp;入力シート!J46&amp;入力シート!F47)</f>
        <v/>
      </c>
      <c r="D55" s="1266"/>
      <c r="E55" s="1266"/>
      <c r="F55" s="1266"/>
      <c r="G55" s="1266"/>
      <c r="H55" s="1266"/>
      <c r="I55" s="1266"/>
      <c r="K55" s="257"/>
    </row>
    <row r="56" spans="2:11" s="128" customFormat="1" ht="24.75" customHeight="1">
      <c r="B56" s="226" t="s">
        <v>11</v>
      </c>
      <c r="C56" s="1266" t="str">
        <f>IF(入力シート!F48="","",入力シート!F48)</f>
        <v/>
      </c>
      <c r="D56" s="1266"/>
      <c r="E56" s="1266"/>
      <c r="F56" s="1266"/>
      <c r="G56" s="1266"/>
      <c r="H56" s="1266"/>
      <c r="I56" s="1266"/>
      <c r="K56" s="257"/>
    </row>
    <row r="57" spans="2:11" s="128" customFormat="1" ht="24.75" customHeight="1">
      <c r="B57" s="226" t="s">
        <v>237</v>
      </c>
      <c r="C57" s="1266" t="str">
        <f>IF(入力シート!F49="","",入力シート!F49)</f>
        <v/>
      </c>
      <c r="D57" s="1266"/>
      <c r="E57" s="1266"/>
      <c r="F57" s="1266"/>
      <c r="G57" s="1266"/>
      <c r="H57" s="1266"/>
      <c r="I57" s="1266"/>
      <c r="K57" s="257"/>
    </row>
    <row r="58" spans="2:11" s="47" customFormat="1" ht="7.5" customHeight="1">
      <c r="K58" s="257"/>
    </row>
    <row r="59" spans="2:11" s="7" customFormat="1" ht="24.75" customHeight="1">
      <c r="B59" s="1267" t="s">
        <v>390</v>
      </c>
      <c r="C59" s="1267"/>
      <c r="D59" s="5"/>
      <c r="E59" s="5"/>
      <c r="F59" s="5"/>
      <c r="G59" s="5"/>
      <c r="H59" s="5"/>
      <c r="I59" s="5"/>
      <c r="K59" s="257"/>
    </row>
    <row r="60" spans="2:11" ht="24.75" customHeight="1">
      <c r="B60" s="226" t="s">
        <v>410</v>
      </c>
      <c r="C60" s="226" t="s">
        <v>238</v>
      </c>
      <c r="D60" s="127" t="str">
        <f>IF(入力シート!F96="","",入力シート!F96)</f>
        <v/>
      </c>
    </row>
    <row r="61" spans="2:11" ht="24.75" customHeight="1">
      <c r="B61" s="226" t="s">
        <v>105</v>
      </c>
      <c r="C61" s="1263" t="str">
        <f>IF(入力シート!F97="","",入力シート!F97)</f>
        <v/>
      </c>
      <c r="D61" s="1263"/>
      <c r="E61" s="1263"/>
      <c r="F61" s="1263"/>
      <c r="G61" s="1263"/>
      <c r="H61" s="1263"/>
      <c r="I61" s="1263"/>
    </row>
    <row r="62" spans="2:11" ht="24.75" customHeight="1">
      <c r="B62" s="226" t="s">
        <v>106</v>
      </c>
      <c r="C62" s="1263" t="str">
        <f>IF(入力シート!F98="","",入力シート!F98)</f>
        <v/>
      </c>
      <c r="D62" s="1263"/>
      <c r="E62" s="1263"/>
      <c r="F62" s="1263"/>
      <c r="G62" s="1263"/>
      <c r="H62" s="1263"/>
      <c r="I62" s="1263"/>
    </row>
    <row r="63" spans="2:11" ht="24.75" customHeight="1">
      <c r="B63" s="226" t="s">
        <v>97</v>
      </c>
      <c r="C63" s="1263" t="str">
        <f>IF(入力シート!F99="","",入力シート!F99&amp;入力シート!J99)</f>
        <v/>
      </c>
      <c r="D63" s="1263"/>
      <c r="E63" s="1263"/>
      <c r="F63" s="1263"/>
      <c r="G63" s="1263"/>
      <c r="H63" s="1263"/>
      <c r="I63" s="1263"/>
    </row>
    <row r="64" spans="2:11" ht="24.75" customHeight="1">
      <c r="B64" s="226" t="s">
        <v>23</v>
      </c>
      <c r="C64" s="1263" t="str">
        <f>IF(入力シート!F100="","",入力シート!F100&amp;入力シート!J100)</f>
        <v/>
      </c>
      <c r="D64" s="1263"/>
      <c r="E64" s="1263"/>
      <c r="F64" s="1263"/>
      <c r="G64" s="1263"/>
      <c r="H64" s="1263"/>
      <c r="I64" s="1263"/>
    </row>
    <row r="65" spans="2:11" ht="24.75" customHeight="1">
      <c r="B65" s="1264" t="s">
        <v>102</v>
      </c>
      <c r="C65" s="1265" t="str">
        <f>IF(入力シート!F101="","",入力シート!F101)</f>
        <v/>
      </c>
      <c r="D65" s="1265"/>
      <c r="E65" s="1265"/>
      <c r="F65" s="1265"/>
      <c r="G65" s="1265"/>
      <c r="H65" s="1265"/>
      <c r="I65" s="1265"/>
    </row>
    <row r="66" spans="2:11" ht="24.75" customHeight="1">
      <c r="B66" s="1264"/>
      <c r="C66" s="1263" t="str">
        <f>IF(入力シート!F102="","",入力シート!F102&amp;入力シート!G102&amp;入力シート!H102&amp;入力シート!I102&amp;入力シート!J102&amp;入力シート!F103)</f>
        <v/>
      </c>
      <c r="D66" s="1263"/>
      <c r="E66" s="1263"/>
      <c r="F66" s="1263"/>
      <c r="G66" s="1263"/>
      <c r="H66" s="1263"/>
      <c r="I66" s="1263"/>
    </row>
    <row r="67" spans="2:11" ht="24.75" customHeight="1">
      <c r="B67" s="226" t="s">
        <v>11</v>
      </c>
      <c r="C67" s="1263" t="str">
        <f>IF(入力シート!F104="","",入力シート!F104)</f>
        <v/>
      </c>
      <c r="D67" s="1263"/>
      <c r="E67" s="1263"/>
      <c r="F67" s="1263"/>
      <c r="G67" s="1263"/>
      <c r="H67" s="1263"/>
      <c r="I67" s="1263"/>
    </row>
    <row r="68" spans="2:11" ht="24.75" customHeight="1">
      <c r="B68" s="226" t="s">
        <v>107</v>
      </c>
      <c r="C68" s="1263" t="str">
        <f>IF(入力シート!F105="","",入力シート!F105)</f>
        <v/>
      </c>
      <c r="D68" s="1263"/>
      <c r="E68" s="1263"/>
      <c r="F68" s="1263"/>
      <c r="G68" s="1263"/>
      <c r="H68" s="1263"/>
      <c r="I68" s="1263"/>
    </row>
    <row r="69" spans="2:11" ht="24.75" customHeight="1">
      <c r="B69" s="226" t="s">
        <v>1039</v>
      </c>
      <c r="C69" s="1263" t="str">
        <f>IF(入力シート!F106="","",入力シート!F106)</f>
        <v/>
      </c>
      <c r="D69" s="1263"/>
      <c r="E69" s="1263"/>
      <c r="F69" s="1263"/>
      <c r="G69" s="1263"/>
      <c r="H69" s="1263"/>
      <c r="I69" s="1263"/>
    </row>
    <row r="70" spans="2:11" ht="9" customHeight="1"/>
    <row r="71" spans="2:11" s="131" customFormat="1" ht="24.75" customHeight="1">
      <c r="B71" s="1267" t="s">
        <v>605</v>
      </c>
      <c r="C71" s="1267"/>
      <c r="D71" s="5"/>
      <c r="E71" s="5"/>
      <c r="F71" s="5"/>
      <c r="G71" s="5"/>
      <c r="H71" s="5"/>
      <c r="I71" s="5"/>
      <c r="K71" s="257"/>
    </row>
    <row r="72" spans="2:11" s="131" customFormat="1" ht="24.75" customHeight="1">
      <c r="B72" s="1262" t="s">
        <v>398</v>
      </c>
      <c r="C72" s="1262"/>
      <c r="D72" s="1262"/>
      <c r="E72" s="1262"/>
      <c r="F72" s="1262"/>
      <c r="G72" s="1262"/>
      <c r="H72" s="1262"/>
      <c r="I72" s="214"/>
      <c r="K72" s="258" t="s">
        <v>676</v>
      </c>
    </row>
    <row r="73" spans="2:11" s="131" customFormat="1" ht="8.25" customHeight="1">
      <c r="B73" s="169"/>
      <c r="C73" s="169"/>
      <c r="D73" s="169"/>
      <c r="E73" s="169"/>
      <c r="F73" s="169"/>
      <c r="G73" s="169"/>
      <c r="H73" s="169"/>
      <c r="I73" s="169"/>
      <c r="K73" s="257"/>
    </row>
    <row r="74" spans="2:11" s="395" customFormat="1" ht="7.5" customHeight="1">
      <c r="B74" s="414"/>
      <c r="K74" s="413"/>
    </row>
    <row r="75" spans="2:11" s="128" customFormat="1" ht="24.75" customHeight="1">
      <c r="B75" s="8" t="s">
        <v>393</v>
      </c>
      <c r="K75" s="258" t="s">
        <v>346</v>
      </c>
    </row>
    <row r="76" spans="2:11" s="128" customFormat="1" ht="24.75" customHeight="1">
      <c r="B76" s="5" t="s">
        <v>95</v>
      </c>
      <c r="C76" s="5"/>
      <c r="D76" s="5"/>
      <c r="E76" s="5"/>
      <c r="F76" s="5"/>
      <c r="G76" s="5"/>
      <c r="H76" s="5"/>
      <c r="I76" s="5"/>
      <c r="K76" s="258"/>
    </row>
    <row r="77" spans="2:11" s="128" customFormat="1" ht="24.75" customHeight="1">
      <c r="B77" s="226" t="s">
        <v>97</v>
      </c>
      <c r="C77" s="1266" t="str">
        <f>IF(入力シート!F52="","",入力シート!F52)</f>
        <v/>
      </c>
      <c r="D77" s="1266"/>
      <c r="E77" s="1266"/>
      <c r="F77" s="1266"/>
      <c r="G77" s="1266"/>
      <c r="H77" s="1266"/>
      <c r="I77" s="1266"/>
      <c r="K77" s="257"/>
    </row>
    <row r="78" spans="2:11" s="128" customFormat="1" ht="24.75" customHeight="1">
      <c r="B78" s="226" t="s">
        <v>98</v>
      </c>
      <c r="C78" s="1266" t="str">
        <f>IF(入力シート!F53="","",入力シート!F53)</f>
        <v/>
      </c>
      <c r="D78" s="1266"/>
      <c r="E78" s="1266"/>
      <c r="F78" s="1266"/>
      <c r="G78" s="1266"/>
      <c r="H78" s="1266"/>
      <c r="I78" s="1266"/>
      <c r="K78" s="257"/>
    </row>
    <row r="79" spans="2:11" s="128" customFormat="1" ht="24.75" customHeight="1">
      <c r="B79" s="226" t="s">
        <v>99</v>
      </c>
      <c r="C79" s="1263" t="str">
        <f>IF(入力シート!F63="","",入力シート!F63)</f>
        <v/>
      </c>
      <c r="D79" s="1263"/>
      <c r="E79" s="1263"/>
      <c r="F79" s="1263"/>
      <c r="G79" s="1263"/>
      <c r="H79" s="1263"/>
      <c r="I79" s="1263"/>
      <c r="K79" s="257"/>
    </row>
    <row r="80" spans="2:11" s="128" customFormat="1" ht="24.75" customHeight="1">
      <c r="B80" s="226" t="s">
        <v>100</v>
      </c>
      <c r="C80" s="1266" t="str">
        <f>IF(入力シート!F54="","",入力シート!F54)</f>
        <v/>
      </c>
      <c r="D80" s="1266"/>
      <c r="E80" s="1266"/>
      <c r="F80" s="1266"/>
      <c r="G80" s="1266"/>
      <c r="H80" s="1266"/>
      <c r="I80" s="1266"/>
      <c r="K80" s="257"/>
    </row>
    <row r="81" spans="2:11" s="128" customFormat="1" ht="24.75" customHeight="1">
      <c r="B81" s="226" t="s">
        <v>97</v>
      </c>
      <c r="C81" s="1266" t="str">
        <f>IF(入力シート!F55="","",入力シート!F55&amp;入力シート!J55)</f>
        <v/>
      </c>
      <c r="D81" s="1266"/>
      <c r="E81" s="1266"/>
      <c r="F81" s="1266"/>
      <c r="G81" s="1266"/>
      <c r="H81" s="1266"/>
      <c r="I81" s="1266"/>
      <c r="K81" s="257"/>
    </row>
    <row r="82" spans="2:11" s="128" customFormat="1" ht="24.75" customHeight="1">
      <c r="B82" s="226" t="s">
        <v>101</v>
      </c>
      <c r="C82" s="1266" t="str">
        <f>IF(入力シート!F56="","",入力シート!F56&amp;入力シート!J56)</f>
        <v/>
      </c>
      <c r="D82" s="1266"/>
      <c r="E82" s="1266"/>
      <c r="F82" s="1266"/>
      <c r="G82" s="1266"/>
      <c r="H82" s="1266"/>
      <c r="I82" s="1266"/>
      <c r="K82" s="257"/>
    </row>
    <row r="83" spans="2:11" s="128" customFormat="1" ht="24.75" customHeight="1">
      <c r="B83" s="1264" t="s">
        <v>102</v>
      </c>
      <c r="C83" s="1265" t="str">
        <f>IF(入力シート!F58="","",入力シート!F58)</f>
        <v/>
      </c>
      <c r="D83" s="1265"/>
      <c r="E83" s="1265"/>
      <c r="F83" s="1265"/>
      <c r="G83" s="1265"/>
      <c r="H83" s="1265"/>
      <c r="I83" s="1265"/>
      <c r="K83" s="257"/>
    </row>
    <row r="84" spans="2:11" s="128" customFormat="1" ht="24.75" customHeight="1">
      <c r="B84" s="1264"/>
      <c r="C84" s="1266" t="str">
        <f>IF(入力シート!F59="","",入力シート!F59&amp;入力シート!G59&amp;入力シート!H59&amp;入力シート!I59&amp;入力シート!J59&amp;入力シート!F60)</f>
        <v/>
      </c>
      <c r="D84" s="1266"/>
      <c r="E84" s="1266"/>
      <c r="F84" s="1266"/>
      <c r="G84" s="1266"/>
      <c r="H84" s="1266"/>
      <c r="I84" s="1266"/>
      <c r="K84" s="257"/>
    </row>
    <row r="85" spans="2:11" s="128" customFormat="1" ht="24.75" customHeight="1">
      <c r="B85" s="226" t="s">
        <v>11</v>
      </c>
      <c r="C85" s="1266" t="str">
        <f>IF(入力シート!F61="","",入力シート!F61)</f>
        <v/>
      </c>
      <c r="D85" s="1266"/>
      <c r="E85" s="1266"/>
      <c r="F85" s="1266"/>
      <c r="G85" s="1266"/>
      <c r="H85" s="1266"/>
      <c r="I85" s="1266"/>
      <c r="K85" s="257"/>
    </row>
    <row r="86" spans="2:11" s="128" customFormat="1" ht="24.75" customHeight="1">
      <c r="B86" s="226" t="s">
        <v>237</v>
      </c>
      <c r="C86" s="1266" t="str">
        <f>IF(入力シート!F62="","",入力シート!F62)</f>
        <v/>
      </c>
      <c r="D86" s="1266"/>
      <c r="E86" s="1266"/>
      <c r="F86" s="1266"/>
      <c r="G86" s="1266"/>
      <c r="H86" s="1266"/>
      <c r="I86" s="1266"/>
      <c r="K86" s="257"/>
    </row>
    <row r="87" spans="2:11" s="128" customFormat="1" ht="7.5" customHeight="1">
      <c r="K87" s="257"/>
    </row>
    <row r="88" spans="2:11" s="7" customFormat="1" ht="24.75" customHeight="1">
      <c r="B88" s="1267" t="s">
        <v>390</v>
      </c>
      <c r="C88" s="1267"/>
      <c r="D88" s="5"/>
      <c r="E88" s="5"/>
      <c r="F88" s="5"/>
      <c r="G88" s="5"/>
      <c r="H88" s="5"/>
      <c r="I88" s="5"/>
      <c r="K88" s="257"/>
    </row>
    <row r="89" spans="2:11" ht="24.75" customHeight="1">
      <c r="B89" s="226" t="s">
        <v>411</v>
      </c>
      <c r="C89" s="226" t="s">
        <v>238</v>
      </c>
      <c r="D89" s="127" t="str">
        <f>IF(入力シート!F108="","",入力シート!F108)</f>
        <v/>
      </c>
    </row>
    <row r="90" spans="2:11" ht="24.75" customHeight="1">
      <c r="B90" s="226" t="s">
        <v>105</v>
      </c>
      <c r="C90" s="1263" t="str">
        <f>IF(入力シート!F109="","",入力シート!F109)</f>
        <v/>
      </c>
      <c r="D90" s="1263"/>
      <c r="E90" s="1263"/>
      <c r="F90" s="1263"/>
      <c r="G90" s="1263"/>
      <c r="H90" s="1263"/>
      <c r="I90" s="1263"/>
    </row>
    <row r="91" spans="2:11" ht="24.75" customHeight="1">
      <c r="B91" s="226" t="s">
        <v>106</v>
      </c>
      <c r="C91" s="1263" t="str">
        <f>IF(入力シート!F110="","",入力シート!F110)</f>
        <v/>
      </c>
      <c r="D91" s="1263"/>
      <c r="E91" s="1263"/>
      <c r="F91" s="1263"/>
      <c r="G91" s="1263"/>
      <c r="H91" s="1263"/>
      <c r="I91" s="1263"/>
    </row>
    <row r="92" spans="2:11" ht="24.75" customHeight="1">
      <c r="B92" s="226" t="s">
        <v>97</v>
      </c>
      <c r="C92" s="1263" t="str">
        <f>IF(入力シート!F111="","",入力シート!F111&amp;入力シート!J111)</f>
        <v/>
      </c>
      <c r="D92" s="1263"/>
      <c r="E92" s="1263"/>
      <c r="F92" s="1263"/>
      <c r="G92" s="1263"/>
      <c r="H92" s="1263"/>
      <c r="I92" s="1263"/>
    </row>
    <row r="93" spans="2:11" ht="24.75" customHeight="1">
      <c r="B93" s="226" t="s">
        <v>23</v>
      </c>
      <c r="C93" s="1263" t="str">
        <f>IF(入力シート!F112="","",入力シート!F112&amp;入力シート!J112)</f>
        <v/>
      </c>
      <c r="D93" s="1263"/>
      <c r="E93" s="1263"/>
      <c r="F93" s="1263"/>
      <c r="G93" s="1263"/>
      <c r="H93" s="1263"/>
      <c r="I93" s="1263"/>
    </row>
    <row r="94" spans="2:11" ht="24.75" customHeight="1">
      <c r="B94" s="1264" t="s">
        <v>102</v>
      </c>
      <c r="C94" s="1265" t="str">
        <f>IF(入力シート!F113="","",入力シート!F113)</f>
        <v/>
      </c>
      <c r="D94" s="1265"/>
      <c r="E94" s="1265"/>
      <c r="F94" s="1265"/>
      <c r="G94" s="1265"/>
      <c r="H94" s="1265"/>
      <c r="I94" s="1265"/>
    </row>
    <row r="95" spans="2:11" ht="24.75" customHeight="1">
      <c r="B95" s="1264"/>
      <c r="C95" s="1263" t="str">
        <f>IF(入力シート!F114="","",入力シート!F114&amp;入力シート!G114&amp;入力シート!H114&amp;入力シート!I114&amp;入力シート!J114&amp;入力シート!F115)</f>
        <v/>
      </c>
      <c r="D95" s="1263"/>
      <c r="E95" s="1263"/>
      <c r="F95" s="1263"/>
      <c r="G95" s="1263"/>
      <c r="H95" s="1263"/>
      <c r="I95" s="1263"/>
    </row>
    <row r="96" spans="2:11" ht="24.75" customHeight="1">
      <c r="B96" s="226" t="s">
        <v>11</v>
      </c>
      <c r="C96" s="1263" t="str">
        <f>IF(入力シート!F116="","",入力シート!F116)</f>
        <v/>
      </c>
      <c r="D96" s="1263"/>
      <c r="E96" s="1263"/>
      <c r="F96" s="1263"/>
      <c r="G96" s="1263"/>
      <c r="H96" s="1263"/>
      <c r="I96" s="1263"/>
    </row>
    <row r="97" spans="2:11" ht="24.75" customHeight="1">
      <c r="B97" s="226" t="s">
        <v>107</v>
      </c>
      <c r="C97" s="1263" t="str">
        <f>IF(入力シート!F117="","",入力シート!F117)</f>
        <v/>
      </c>
      <c r="D97" s="1263"/>
      <c r="E97" s="1263"/>
      <c r="F97" s="1263"/>
      <c r="G97" s="1263"/>
      <c r="H97" s="1263"/>
      <c r="I97" s="1263"/>
    </row>
    <row r="98" spans="2:11" ht="24.75" customHeight="1">
      <c r="B98" s="226" t="s">
        <v>1039</v>
      </c>
      <c r="C98" s="1263" t="str">
        <f>IF(入力シート!F118="","",入力シート!F118)</f>
        <v/>
      </c>
      <c r="D98" s="1263"/>
      <c r="E98" s="1263"/>
      <c r="F98" s="1263"/>
      <c r="G98" s="1263"/>
      <c r="H98" s="1263"/>
      <c r="I98" s="1263"/>
    </row>
    <row r="99" spans="2:11" ht="9" customHeight="1"/>
    <row r="100" spans="2:11" s="131" customFormat="1" ht="24.75" customHeight="1">
      <c r="B100" s="1267" t="s">
        <v>605</v>
      </c>
      <c r="C100" s="1267"/>
      <c r="D100" s="5"/>
      <c r="E100" s="5"/>
      <c r="F100" s="5"/>
      <c r="G100" s="5"/>
      <c r="H100" s="5"/>
      <c r="I100" s="5"/>
      <c r="K100" s="257"/>
    </row>
    <row r="101" spans="2:11" s="131" customFormat="1" ht="24.75" customHeight="1">
      <c r="B101" s="1262" t="s">
        <v>398</v>
      </c>
      <c r="C101" s="1262"/>
      <c r="D101" s="1262"/>
      <c r="E101" s="1262"/>
      <c r="F101" s="1262"/>
      <c r="G101" s="1262"/>
      <c r="H101" s="1262"/>
      <c r="I101" s="214"/>
      <c r="K101" s="258" t="s">
        <v>676</v>
      </c>
    </row>
    <row r="102" spans="2:11" s="128" customFormat="1" ht="7.5" customHeight="1">
      <c r="B102" s="48"/>
      <c r="K102" s="257"/>
    </row>
    <row r="103" spans="2:11" s="395" customFormat="1" ht="7.5" customHeight="1">
      <c r="B103" s="414"/>
      <c r="K103" s="413"/>
    </row>
    <row r="104" spans="2:11" s="131" customFormat="1" ht="7.5" customHeight="1">
      <c r="B104" s="48"/>
      <c r="K104" s="257"/>
    </row>
    <row r="105" spans="2:11" s="128" customFormat="1" ht="24.75" customHeight="1">
      <c r="B105" s="8" t="s">
        <v>392</v>
      </c>
      <c r="K105" s="258" t="s">
        <v>346</v>
      </c>
    </row>
    <row r="106" spans="2:11" s="128" customFormat="1" ht="24.75" customHeight="1">
      <c r="B106" s="5" t="s">
        <v>95</v>
      </c>
      <c r="C106" s="5"/>
      <c r="D106" s="5"/>
      <c r="E106" s="5"/>
      <c r="F106" s="5"/>
      <c r="G106" s="5"/>
      <c r="H106" s="5"/>
      <c r="I106" s="5"/>
      <c r="K106" s="258"/>
    </row>
    <row r="107" spans="2:11" s="128" customFormat="1" ht="24.75" customHeight="1">
      <c r="B107" s="226" t="s">
        <v>97</v>
      </c>
      <c r="C107" s="1266" t="str">
        <f>IF(入力シート!F65="","",入力シート!F65)</f>
        <v/>
      </c>
      <c r="D107" s="1266"/>
      <c r="E107" s="1266"/>
      <c r="F107" s="1266"/>
      <c r="G107" s="1266"/>
      <c r="H107" s="1266"/>
      <c r="I107" s="1266"/>
      <c r="K107" s="257"/>
    </row>
    <row r="108" spans="2:11" s="128" customFormat="1" ht="24.75" customHeight="1">
      <c r="B108" s="226" t="s">
        <v>98</v>
      </c>
      <c r="C108" s="1266" t="str">
        <f>IF(入力シート!F66="","",入力シート!F66)</f>
        <v/>
      </c>
      <c r="D108" s="1266"/>
      <c r="E108" s="1266"/>
      <c r="F108" s="1266"/>
      <c r="G108" s="1266"/>
      <c r="H108" s="1266"/>
      <c r="I108" s="1266"/>
      <c r="K108" s="257"/>
    </row>
    <row r="109" spans="2:11" s="128" customFormat="1" ht="24.75" customHeight="1">
      <c r="B109" s="226" t="s">
        <v>99</v>
      </c>
      <c r="C109" s="1266" t="str">
        <f>IF(入力シート!F76="","",入力シート!F76)</f>
        <v/>
      </c>
      <c r="D109" s="1266"/>
      <c r="E109" s="1266"/>
      <c r="F109" s="1266"/>
      <c r="G109" s="1266"/>
      <c r="H109" s="1266"/>
      <c r="I109" s="1266"/>
      <c r="K109" s="257"/>
    </row>
    <row r="110" spans="2:11" s="128" customFormat="1" ht="24.75" customHeight="1">
      <c r="B110" s="226" t="s">
        <v>100</v>
      </c>
      <c r="C110" s="1266" t="str">
        <f>IF(入力シート!F67="","",入力シート!F67)</f>
        <v/>
      </c>
      <c r="D110" s="1266"/>
      <c r="E110" s="1266"/>
      <c r="F110" s="1266"/>
      <c r="G110" s="1266"/>
      <c r="H110" s="1266"/>
      <c r="I110" s="1266"/>
      <c r="K110" s="257"/>
    </row>
    <row r="111" spans="2:11" s="128" customFormat="1" ht="24.75" customHeight="1">
      <c r="B111" s="226" t="s">
        <v>97</v>
      </c>
      <c r="C111" s="1266" t="str">
        <f>IF(入力シート!F68="","",入力シート!F68&amp;入力シート!J68)</f>
        <v/>
      </c>
      <c r="D111" s="1266"/>
      <c r="E111" s="1266"/>
      <c r="F111" s="1266"/>
      <c r="G111" s="1266"/>
      <c r="H111" s="1266"/>
      <c r="I111" s="1266"/>
      <c r="K111" s="257"/>
    </row>
    <row r="112" spans="2:11" s="128" customFormat="1" ht="24.75" customHeight="1">
      <c r="B112" s="226" t="s">
        <v>101</v>
      </c>
      <c r="C112" s="1266" t="str">
        <f>IF(入力シート!F69="","",入力シート!F69&amp;入力シート!J69)</f>
        <v/>
      </c>
      <c r="D112" s="1266"/>
      <c r="E112" s="1266"/>
      <c r="F112" s="1266"/>
      <c r="G112" s="1266"/>
      <c r="H112" s="1266"/>
      <c r="I112" s="1266"/>
      <c r="K112" s="257"/>
    </row>
    <row r="113" spans="2:11" s="128" customFormat="1" ht="24.75" customHeight="1">
      <c r="B113" s="1264" t="s">
        <v>102</v>
      </c>
      <c r="C113" s="1265" t="str">
        <f>IF(入力シート!F71="","",入力シート!F71)</f>
        <v/>
      </c>
      <c r="D113" s="1265"/>
      <c r="E113" s="1265"/>
      <c r="F113" s="1265"/>
      <c r="G113" s="1265"/>
      <c r="H113" s="1265"/>
      <c r="I113" s="1265"/>
      <c r="K113" s="257"/>
    </row>
    <row r="114" spans="2:11" s="128" customFormat="1" ht="24.75" customHeight="1">
      <c r="B114" s="1264"/>
      <c r="C114" s="1266" t="str">
        <f>IF(入力シート!F72="","",入力シート!F72&amp;入力シート!G72&amp;入力シート!H72&amp;入力シート!I72&amp;入力シート!J72&amp;入力シート!F73)</f>
        <v/>
      </c>
      <c r="D114" s="1266"/>
      <c r="E114" s="1266"/>
      <c r="F114" s="1266"/>
      <c r="G114" s="1266"/>
      <c r="H114" s="1266"/>
      <c r="I114" s="1266"/>
      <c r="K114" s="257"/>
    </row>
    <row r="115" spans="2:11" s="128" customFormat="1" ht="24.75" customHeight="1">
      <c r="B115" s="226" t="s">
        <v>11</v>
      </c>
      <c r="C115" s="1266" t="str">
        <f>IF(入力シート!F74="","",入力シート!F74)</f>
        <v/>
      </c>
      <c r="D115" s="1266"/>
      <c r="E115" s="1266"/>
      <c r="F115" s="1266"/>
      <c r="G115" s="1266"/>
      <c r="H115" s="1266"/>
      <c r="I115" s="1266"/>
      <c r="K115" s="257"/>
    </row>
    <row r="116" spans="2:11" s="128" customFormat="1" ht="24.75" customHeight="1">
      <c r="B116" s="226" t="s">
        <v>237</v>
      </c>
      <c r="C116" s="1266" t="str">
        <f>IF(入力シート!F75="","",入力シート!F75)</f>
        <v/>
      </c>
      <c r="D116" s="1266"/>
      <c r="E116" s="1266"/>
      <c r="F116" s="1266"/>
      <c r="G116" s="1266"/>
      <c r="H116" s="1266"/>
      <c r="I116" s="1266"/>
      <c r="K116" s="257"/>
    </row>
    <row r="117" spans="2:11" s="128" customFormat="1" ht="7.5" customHeight="1">
      <c r="K117" s="257"/>
    </row>
    <row r="118" spans="2:11" s="7" customFormat="1" ht="24.75" customHeight="1">
      <c r="B118" s="1267" t="s">
        <v>390</v>
      </c>
      <c r="C118" s="1267"/>
      <c r="D118" s="5"/>
      <c r="E118" s="5"/>
      <c r="F118" s="5"/>
      <c r="G118" s="5"/>
      <c r="H118" s="5"/>
      <c r="I118" s="5"/>
      <c r="K118" s="257"/>
    </row>
    <row r="119" spans="2:11" ht="24.75" customHeight="1">
      <c r="B119" s="226" t="s">
        <v>412</v>
      </c>
      <c r="C119" s="226" t="s">
        <v>238</v>
      </c>
      <c r="D119" s="127" t="str">
        <f>IF(入力シート!F120="","",入力シート!F120)</f>
        <v/>
      </c>
    </row>
    <row r="120" spans="2:11" ht="24.75" customHeight="1">
      <c r="B120" s="226" t="s">
        <v>105</v>
      </c>
      <c r="C120" s="1263" t="str">
        <f>IF(入力シート!F121="","",入力シート!F121)</f>
        <v/>
      </c>
      <c r="D120" s="1263"/>
      <c r="E120" s="1263"/>
      <c r="F120" s="1263"/>
      <c r="G120" s="1263"/>
      <c r="H120" s="1263"/>
      <c r="I120" s="1263"/>
    </row>
    <row r="121" spans="2:11" ht="24.75" customHeight="1">
      <c r="B121" s="226" t="s">
        <v>106</v>
      </c>
      <c r="C121" s="1263" t="str">
        <f>IF(入力シート!F122="","",入力シート!F122)</f>
        <v/>
      </c>
      <c r="D121" s="1263"/>
      <c r="E121" s="1263"/>
      <c r="F121" s="1263"/>
      <c r="G121" s="1263"/>
      <c r="H121" s="1263"/>
      <c r="I121" s="1263"/>
    </row>
    <row r="122" spans="2:11" ht="24.75" customHeight="1">
      <c r="B122" s="226" t="s">
        <v>97</v>
      </c>
      <c r="C122" s="1263" t="str">
        <f>IF(入力シート!F123="","",入力シート!F123&amp;入力シート!J123)</f>
        <v/>
      </c>
      <c r="D122" s="1263"/>
      <c r="E122" s="1263"/>
      <c r="F122" s="1263"/>
      <c r="G122" s="1263"/>
      <c r="H122" s="1263"/>
      <c r="I122" s="1263"/>
    </row>
    <row r="123" spans="2:11" ht="24.75" customHeight="1">
      <c r="B123" s="226" t="s">
        <v>23</v>
      </c>
      <c r="C123" s="1263" t="str">
        <f>IF(入力シート!F124="","",入力シート!F124&amp;入力シート!J124)</f>
        <v/>
      </c>
      <c r="D123" s="1263"/>
      <c r="E123" s="1263"/>
      <c r="F123" s="1263"/>
      <c r="G123" s="1263"/>
      <c r="H123" s="1263"/>
      <c r="I123" s="1263"/>
    </row>
    <row r="124" spans="2:11" ht="24.75" customHeight="1">
      <c r="B124" s="1264" t="s">
        <v>102</v>
      </c>
      <c r="C124" s="1265" t="str">
        <f>IF(入力シート!F125="","",入力シート!F125)</f>
        <v/>
      </c>
      <c r="D124" s="1265"/>
      <c r="E124" s="1265"/>
      <c r="F124" s="1265"/>
      <c r="G124" s="1265"/>
      <c r="H124" s="1265"/>
      <c r="I124" s="1265"/>
    </row>
    <row r="125" spans="2:11" ht="24.75" customHeight="1">
      <c r="B125" s="1264"/>
      <c r="C125" s="1263" t="str">
        <f>IF(入力シート!F126="","",入力シート!F126&amp;入力シート!G126&amp;入力シート!H126&amp;入力シート!I126&amp;入力シート!J126&amp;入力シート!F127)</f>
        <v/>
      </c>
      <c r="D125" s="1263"/>
      <c r="E125" s="1263"/>
      <c r="F125" s="1263"/>
      <c r="G125" s="1263"/>
      <c r="H125" s="1263"/>
      <c r="I125" s="1263"/>
    </row>
    <row r="126" spans="2:11" ht="24.75" customHeight="1">
      <c r="B126" s="226" t="s">
        <v>11</v>
      </c>
      <c r="C126" s="1263" t="str">
        <f>IF(入力シート!F128="","",入力シート!F128)</f>
        <v/>
      </c>
      <c r="D126" s="1263"/>
      <c r="E126" s="1263"/>
      <c r="F126" s="1263"/>
      <c r="G126" s="1263"/>
      <c r="H126" s="1263"/>
      <c r="I126" s="1263"/>
    </row>
    <row r="127" spans="2:11" ht="24.75" customHeight="1">
      <c r="B127" s="226" t="s">
        <v>107</v>
      </c>
      <c r="C127" s="1263" t="str">
        <f>IF(入力シート!F129="","",入力シート!F129)</f>
        <v/>
      </c>
      <c r="D127" s="1263"/>
      <c r="E127" s="1263"/>
      <c r="F127" s="1263"/>
      <c r="G127" s="1263"/>
      <c r="H127" s="1263"/>
      <c r="I127" s="1263"/>
    </row>
    <row r="128" spans="2:11" ht="24.75" customHeight="1">
      <c r="B128" s="226" t="s">
        <v>1039</v>
      </c>
      <c r="C128" s="1263" t="str">
        <f>IF(入力シート!F130="","",入力シート!F130)</f>
        <v/>
      </c>
      <c r="D128" s="1263"/>
      <c r="E128" s="1263"/>
      <c r="F128" s="1263"/>
      <c r="G128" s="1263"/>
      <c r="H128" s="1263"/>
      <c r="I128" s="1263"/>
    </row>
    <row r="129" spans="2:11" ht="9" customHeight="1"/>
    <row r="130" spans="2:11" s="154" customFormat="1" ht="24.75" customHeight="1">
      <c r="B130" s="1267" t="s">
        <v>605</v>
      </c>
      <c r="C130" s="1267"/>
      <c r="D130" s="5"/>
      <c r="E130" s="5"/>
      <c r="F130" s="5"/>
      <c r="G130" s="5"/>
      <c r="H130" s="5"/>
      <c r="I130" s="5"/>
      <c r="K130" s="257"/>
    </row>
    <row r="131" spans="2:11" s="154" customFormat="1" ht="24.75" customHeight="1">
      <c r="B131" s="1262" t="s">
        <v>398</v>
      </c>
      <c r="C131" s="1262"/>
      <c r="D131" s="1262"/>
      <c r="E131" s="1262"/>
      <c r="F131" s="1262"/>
      <c r="G131" s="1262"/>
      <c r="H131" s="1262"/>
      <c r="I131" s="214"/>
      <c r="K131" s="258" t="s">
        <v>676</v>
      </c>
    </row>
    <row r="132" spans="2:11" s="154" customFormat="1" ht="7.5" customHeight="1">
      <c r="B132" s="48"/>
      <c r="K132" s="257"/>
    </row>
  </sheetData>
  <sheetProtection algorithmName="SHA-512" hashValue="JcAD3p8Owyogo7NC2Em0HUhlJKgP0Pv/NGw99ukJeE0M8Pau6xhA9TJLACg1qabpkdaPa5BHiCr679LbKagtgA==" saltValue="KHpvZ1BZNg7Xfz2eon9mJg==" spinCount="100000" sheet="1" formatCells="0" insertRows="0" deleteRows="0" selectLockedCells="1" autoFilter="0" pivotTables="0"/>
  <mergeCells count="107">
    <mergeCell ref="C85:I85"/>
    <mergeCell ref="B71:C71"/>
    <mergeCell ref="B72:H72"/>
    <mergeCell ref="B65:B66"/>
    <mergeCell ref="C66:I66"/>
    <mergeCell ref="C52:I52"/>
    <mergeCell ref="C53:I53"/>
    <mergeCell ref="B54:B55"/>
    <mergeCell ref="C54:I54"/>
    <mergeCell ref="C55:I55"/>
    <mergeCell ref="C61:I61"/>
    <mergeCell ref="C80:I80"/>
    <mergeCell ref="C81:I81"/>
    <mergeCell ref="C82:I82"/>
    <mergeCell ref="B83:B84"/>
    <mergeCell ref="C83:I83"/>
    <mergeCell ref="C84:I84"/>
    <mergeCell ref="C77:I77"/>
    <mergeCell ref="C78:I78"/>
    <mergeCell ref="C68:I68"/>
    <mergeCell ref="C67:I67"/>
    <mergeCell ref="C69:I69"/>
    <mergeCell ref="B131:H131"/>
    <mergeCell ref="C111:I111"/>
    <mergeCell ref="C112:I112"/>
    <mergeCell ref="B113:B114"/>
    <mergeCell ref="C113:I113"/>
    <mergeCell ref="C114:I114"/>
    <mergeCell ref="C107:I107"/>
    <mergeCell ref="C108:I108"/>
    <mergeCell ref="C109:I109"/>
    <mergeCell ref="C110:I110"/>
    <mergeCell ref="C122:I122"/>
    <mergeCell ref="C123:I123"/>
    <mergeCell ref="B124:B125"/>
    <mergeCell ref="C124:I124"/>
    <mergeCell ref="C125:I125"/>
    <mergeCell ref="C115:I115"/>
    <mergeCell ref="C116:I116"/>
    <mergeCell ref="B118:C118"/>
    <mergeCell ref="C120:I120"/>
    <mergeCell ref="C121:I121"/>
    <mergeCell ref="C126:I126"/>
    <mergeCell ref="C127:I127"/>
    <mergeCell ref="C128:I128"/>
    <mergeCell ref="B130:C130"/>
    <mergeCell ref="C30:I30"/>
    <mergeCell ref="C31:I31"/>
    <mergeCell ref="C32:I32"/>
    <mergeCell ref="C39:I39"/>
    <mergeCell ref="C48:I48"/>
    <mergeCell ref="C79:I79"/>
    <mergeCell ref="B33:C33"/>
    <mergeCell ref="C57:I57"/>
    <mergeCell ref="B59:C59"/>
    <mergeCell ref="C38:I38"/>
    <mergeCell ref="C56:I56"/>
    <mergeCell ref="B41:C41"/>
    <mergeCell ref="B42:H42"/>
    <mergeCell ref="C62:I62"/>
    <mergeCell ref="C63:I63"/>
    <mergeCell ref="C64:I64"/>
    <mergeCell ref="C65:I65"/>
    <mergeCell ref="C49:I49"/>
    <mergeCell ref="C50:I50"/>
    <mergeCell ref="C51:I51"/>
    <mergeCell ref="B35:C35"/>
    <mergeCell ref="C36:I36"/>
    <mergeCell ref="C37:I37"/>
    <mergeCell ref="C14:I14"/>
    <mergeCell ref="C15:I15"/>
    <mergeCell ref="B17:C17"/>
    <mergeCell ref="C28:I28"/>
    <mergeCell ref="C18:I18"/>
    <mergeCell ref="C19:I19"/>
    <mergeCell ref="C20:I20"/>
    <mergeCell ref="C24:I24"/>
    <mergeCell ref="C25:I25"/>
    <mergeCell ref="C26:I26"/>
    <mergeCell ref="C27:I27"/>
    <mergeCell ref="B22:C22"/>
    <mergeCell ref="B28:B29"/>
    <mergeCell ref="C29:I29"/>
    <mergeCell ref="A3:I3"/>
    <mergeCell ref="B12:B13"/>
    <mergeCell ref="C6:I6"/>
    <mergeCell ref="C7:I7"/>
    <mergeCell ref="C8:I8"/>
    <mergeCell ref="C9:I9"/>
    <mergeCell ref="C12:I12"/>
    <mergeCell ref="C10:I10"/>
    <mergeCell ref="C11:I11"/>
    <mergeCell ref="C13:I13"/>
    <mergeCell ref="B101:H101"/>
    <mergeCell ref="C95:I95"/>
    <mergeCell ref="B94:B95"/>
    <mergeCell ref="C94:I94"/>
    <mergeCell ref="C86:I86"/>
    <mergeCell ref="B88:C88"/>
    <mergeCell ref="C90:I90"/>
    <mergeCell ref="C91:I91"/>
    <mergeCell ref="C96:I96"/>
    <mergeCell ref="C97:I97"/>
    <mergeCell ref="C98:I98"/>
    <mergeCell ref="B100:C100"/>
    <mergeCell ref="C92:I92"/>
    <mergeCell ref="C93:I93"/>
  </mergeCells>
  <phoneticPr fontId="19"/>
  <conditionalFormatting sqref="A6:J7 L6:XFD7 A46:J47 L46:XFD47 A75:J76 L75:XFD76 A105:J106 L105:XFD106 A42:B43 I42:J42 A133:XFD1048576 A1:XFD1 A107:XFD129 A3:XFD5 B2:XFD2 L42:XFD43 A43:H43 J43:XFD43 A77:XFD99 A44:XFD45 A74:XFD74 A102:XFD104 A8:XFD41 A48:XFD71">
    <cfRule type="containsText" dxfId="440" priority="45" operator="containsText" text="(例)">
      <formula>NOT(ISERROR(SEARCH("(例)",A1)))</formula>
    </cfRule>
    <cfRule type="expression" dxfId="439" priority="50">
      <formula>_xlfn.ISFORMULA(A1)=TRUE</formula>
    </cfRule>
  </conditionalFormatting>
  <conditionalFormatting sqref="I42 C37:I41 C71:I71">
    <cfRule type="expression" dxfId="438" priority="118">
      <formula>#REF!="無し"</formula>
    </cfRule>
  </conditionalFormatting>
  <conditionalFormatting sqref="C59:I69">
    <cfRule type="containsText" dxfId="437" priority="36" operator="containsText" text="(例)">
      <formula>NOT(ISERROR(SEARCH("(例)",C59)))</formula>
    </cfRule>
  </conditionalFormatting>
  <conditionalFormatting sqref="C88:I98">
    <cfRule type="containsText" dxfId="436" priority="35" operator="containsText" text="(例)">
      <formula>NOT(ISERROR(SEARCH("(例)",C88)))</formula>
    </cfRule>
  </conditionalFormatting>
  <conditionalFormatting sqref="C118:I128">
    <cfRule type="containsText" dxfId="435" priority="34" operator="containsText" text="(例)">
      <formula>NOT(ISERROR(SEARCH("(例)",C118)))</formula>
    </cfRule>
  </conditionalFormatting>
  <conditionalFormatting sqref="I42">
    <cfRule type="containsBlanks" dxfId="434" priority="33">
      <formula>LEN(TRIM(I42))=0</formula>
    </cfRule>
  </conditionalFormatting>
  <conditionalFormatting sqref="A72:B73 I72:J72 J73:XFD73 L72:XFD72">
    <cfRule type="containsText" dxfId="433" priority="30" operator="containsText" text="(例)">
      <formula>NOT(ISERROR(SEARCH("(例)",A72)))</formula>
    </cfRule>
    <cfRule type="expression" dxfId="432" priority="31">
      <formula>_xlfn.ISFORMULA(A72)=TRUE</formula>
    </cfRule>
  </conditionalFormatting>
  <conditionalFormatting sqref="I72">
    <cfRule type="expression" dxfId="431" priority="32">
      <formula>#REF!="無し"</formula>
    </cfRule>
  </conditionalFormatting>
  <conditionalFormatting sqref="I72">
    <cfRule type="containsBlanks" dxfId="430" priority="29">
      <formula>LEN(TRIM(I72))=0</formula>
    </cfRule>
  </conditionalFormatting>
  <conditionalFormatting sqref="A100:XFD100 A101:B101 I101:J101 L101:XFD101">
    <cfRule type="containsText" dxfId="429" priority="26" operator="containsText" text="(例)">
      <formula>NOT(ISERROR(SEARCH("(例)",A100)))</formula>
    </cfRule>
    <cfRule type="expression" dxfId="428" priority="27">
      <formula>_xlfn.ISFORMULA(A100)=TRUE</formula>
    </cfRule>
  </conditionalFormatting>
  <conditionalFormatting sqref="C100:I100 I101">
    <cfRule type="expression" dxfId="427" priority="28">
      <formula>#REF!="無し"</formula>
    </cfRule>
  </conditionalFormatting>
  <conditionalFormatting sqref="I101">
    <cfRule type="containsBlanks" dxfId="426" priority="25">
      <formula>LEN(TRIM(I101))=0</formula>
    </cfRule>
  </conditionalFormatting>
  <conditionalFormatting sqref="A2">
    <cfRule type="containsText" dxfId="425" priority="18" operator="containsText" text="(例)">
      <formula>NOT(ISERROR(SEARCH("(例)",A2)))</formula>
    </cfRule>
    <cfRule type="expression" dxfId="424" priority="19">
      <formula>_xlfn.ISFORMULA(A2)=TRUE</formula>
    </cfRule>
  </conditionalFormatting>
  <conditionalFormatting sqref="C23">
    <cfRule type="containsText" dxfId="423" priority="17" operator="containsText" text="(例)">
      <formula>NOT(ISERROR(SEARCH("(例)",C23)))</formula>
    </cfRule>
  </conditionalFormatting>
  <conditionalFormatting sqref="A132:XFD132">
    <cfRule type="containsText" dxfId="422" priority="9" operator="containsText" text="(例)">
      <formula>NOT(ISERROR(SEARCH("(例)",A132)))</formula>
    </cfRule>
    <cfRule type="expression" dxfId="421" priority="10">
      <formula>_xlfn.ISFORMULA(A132)=TRUE</formula>
    </cfRule>
  </conditionalFormatting>
  <conditionalFormatting sqref="A130:XFD130 A131:B131 I131:J131 L131:XFD131">
    <cfRule type="containsText" dxfId="420" priority="6" operator="containsText" text="(例)">
      <formula>NOT(ISERROR(SEARCH("(例)",A130)))</formula>
    </cfRule>
    <cfRule type="expression" dxfId="419" priority="7">
      <formula>_xlfn.ISFORMULA(A130)=TRUE</formula>
    </cfRule>
  </conditionalFormatting>
  <conditionalFormatting sqref="C130:I130 I131">
    <cfRule type="expression" dxfId="418" priority="8">
      <formula>#REF!="無し"</formula>
    </cfRule>
  </conditionalFormatting>
  <conditionalFormatting sqref="I131">
    <cfRule type="containsBlanks" dxfId="417" priority="5">
      <formula>LEN(TRIM(I131))=0</formula>
    </cfRule>
  </conditionalFormatting>
  <dataValidations count="1">
    <dataValidation type="list" allowBlank="1" showInputMessage="1" showErrorMessage="1" sqref="I72 I42 I101 I131"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65" orientation="portrait" r:id="rId1"/>
  <headerFooter scaleWithDoc="0">
    <oddFooter>&amp;R&amp;K00-042R5高層ZEH-M_ver.2</oddFooter>
  </headerFooter>
  <rowBreaks count="3" manualBreakCount="3">
    <brk id="44" max="9" man="1"/>
    <brk id="74" max="9" man="1"/>
    <brk id="103" max="9"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70" zoomScaleNormal="70" zoomScaleSheetLayoutView="70" workbookViewId="0">
      <selection activeCell="C13" sqref="C13:D13"/>
    </sheetView>
  </sheetViews>
  <sheetFormatPr defaultColWidth="9" defaultRowHeight="21"/>
  <cols>
    <col min="1" max="1" width="2.58203125" style="9" customWidth="1"/>
    <col min="2" max="2" width="19.75" style="34" customWidth="1"/>
    <col min="3" max="3" width="6" style="34" bestFit="1" customWidth="1"/>
    <col min="4" max="4" width="5.58203125" style="34" customWidth="1"/>
    <col min="5" max="5" width="4.58203125" style="34" bestFit="1" customWidth="1"/>
    <col min="6" max="6" width="2.58203125" style="34" customWidth="1"/>
    <col min="7" max="7" width="4.75" style="34" bestFit="1" customWidth="1"/>
    <col min="8" max="8" width="4.58203125" style="34" customWidth="1"/>
    <col min="9" max="9" width="7.75" style="34" customWidth="1"/>
    <col min="10" max="10" width="4.75" style="34" bestFit="1" customWidth="1"/>
    <col min="11" max="11" width="4.58203125" style="34" bestFit="1" customWidth="1"/>
    <col min="12" max="12" width="13.33203125" style="34" customWidth="1"/>
    <col min="13" max="15" width="4.58203125" style="34" customWidth="1"/>
    <col min="16" max="16" width="3.58203125" style="34" customWidth="1"/>
    <col min="17" max="17" width="8.33203125" style="34" customWidth="1"/>
    <col min="18" max="18" width="4.58203125" style="34" customWidth="1"/>
    <col min="19" max="19" width="7.58203125" style="34" customWidth="1"/>
    <col min="20" max="20" width="4.58203125" style="34" customWidth="1"/>
    <col min="21" max="21" width="3.58203125" style="34" customWidth="1"/>
    <col min="22" max="22" width="4.58203125" style="34" bestFit="1" customWidth="1"/>
    <col min="23" max="23" width="7.75" style="34" customWidth="1"/>
    <col min="24" max="24" width="4.58203125" style="34" bestFit="1" customWidth="1"/>
    <col min="25" max="25" width="6.58203125" style="34" customWidth="1"/>
    <col min="26" max="26" width="2.58203125" style="34" customWidth="1"/>
    <col min="27" max="27" width="10.58203125" style="34" customWidth="1"/>
    <col min="28" max="28" width="20.58203125" style="34" customWidth="1"/>
    <col min="29" max="29" width="5.58203125" style="64" customWidth="1"/>
    <col min="30" max="30" width="20.58203125" style="34" customWidth="1"/>
    <col min="31" max="31" width="25.25" style="34" customWidth="1"/>
    <col min="32" max="32" width="18.33203125" style="34" customWidth="1"/>
    <col min="33" max="33" width="18.33203125" style="64" customWidth="1"/>
    <col min="34" max="34" width="18.33203125" style="34" customWidth="1"/>
    <col min="35" max="35" width="11.25" style="34" customWidth="1"/>
    <col min="36" max="36" width="7.08203125" style="34" bestFit="1" customWidth="1"/>
    <col min="37" max="37" width="2.58203125" style="34" customWidth="1"/>
    <col min="38" max="38" width="14.25" style="12" bestFit="1" customWidth="1"/>
    <col min="39" max="16384" width="9" style="34"/>
  </cols>
  <sheetData>
    <row r="1" spans="1:38" s="260" customFormat="1" ht="16.5">
      <c r="A1" s="259" t="s">
        <v>409</v>
      </c>
      <c r="B1" s="259"/>
      <c r="C1" s="259"/>
      <c r="D1" s="259"/>
      <c r="E1" s="259"/>
      <c r="F1" s="259"/>
      <c r="G1" s="259"/>
      <c r="H1" s="259"/>
      <c r="I1" s="259"/>
      <c r="J1" s="259"/>
      <c r="K1" s="259"/>
      <c r="L1" s="259"/>
      <c r="M1" s="259"/>
      <c r="N1" s="259"/>
      <c r="O1" s="259"/>
      <c r="P1" s="259"/>
      <c r="Q1" s="259"/>
      <c r="R1" s="259"/>
      <c r="S1" s="259"/>
      <c r="T1" s="259"/>
      <c r="U1" s="259"/>
      <c r="V1" s="259"/>
      <c r="W1" s="259"/>
      <c r="X1" s="259"/>
      <c r="Y1" s="259"/>
      <c r="AL1" s="261"/>
    </row>
    <row r="2" spans="1:38" s="260" customFormat="1" ht="16.5">
      <c r="A2" s="259" t="s">
        <v>359</v>
      </c>
      <c r="B2" s="259"/>
      <c r="C2" s="259"/>
      <c r="D2" s="259"/>
      <c r="E2" s="259"/>
      <c r="F2" s="259"/>
      <c r="G2" s="259"/>
      <c r="H2" s="259"/>
      <c r="I2" s="259"/>
      <c r="J2" s="259"/>
      <c r="K2" s="259"/>
      <c r="L2" s="259"/>
      <c r="M2" s="259"/>
      <c r="N2" s="259"/>
      <c r="O2" s="259"/>
      <c r="P2" s="259"/>
      <c r="Q2" s="259"/>
      <c r="R2" s="259"/>
      <c r="S2" s="259"/>
      <c r="T2" s="259"/>
      <c r="U2" s="259"/>
      <c r="V2" s="259"/>
      <c r="W2" s="259"/>
      <c r="X2" s="259"/>
      <c r="Y2" s="259"/>
      <c r="AL2" s="261"/>
    </row>
    <row r="3" spans="1:38" s="260" customFormat="1">
      <c r="A3" s="259" t="s">
        <v>961</v>
      </c>
      <c r="B3" s="259"/>
      <c r="C3" s="259"/>
      <c r="D3" s="259"/>
      <c r="E3" s="259"/>
      <c r="F3" s="259"/>
      <c r="G3" s="259"/>
      <c r="H3" s="259"/>
      <c r="I3" s="259"/>
      <c r="J3" s="259"/>
      <c r="K3" s="259"/>
      <c r="L3" s="259"/>
      <c r="M3" s="259"/>
      <c r="N3" s="259"/>
      <c r="O3" s="259"/>
      <c r="P3" s="259"/>
      <c r="Q3" s="259"/>
      <c r="R3" s="259"/>
      <c r="S3" s="259"/>
      <c r="T3" s="259"/>
      <c r="U3" s="259"/>
      <c r="V3" s="259"/>
      <c r="W3" s="259"/>
      <c r="X3" s="259"/>
      <c r="Y3" s="259"/>
      <c r="AL3" s="261"/>
    </row>
    <row r="4" spans="1:38" ht="21" customHeight="1">
      <c r="A4" s="134"/>
      <c r="B4" s="156" t="s">
        <v>36</v>
      </c>
      <c r="C4" s="156"/>
      <c r="D4" s="156"/>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row>
    <row r="5" spans="1:38" ht="21" customHeight="1" thickBot="1">
      <c r="A5" s="134"/>
      <c r="B5" s="138" t="s">
        <v>37</v>
      </c>
      <c r="C5" s="138"/>
      <c r="D5" s="138"/>
      <c r="E5" s="135"/>
      <c r="F5" s="135"/>
      <c r="G5" s="135"/>
      <c r="H5" s="135"/>
      <c r="I5" s="135"/>
      <c r="J5" s="135"/>
      <c r="K5" s="135"/>
      <c r="L5" s="135"/>
      <c r="M5" s="135"/>
      <c r="N5" s="135"/>
      <c r="O5" s="135"/>
      <c r="P5" s="135"/>
      <c r="Q5" s="135"/>
      <c r="R5" s="135"/>
      <c r="S5" s="135"/>
      <c r="T5" s="135"/>
      <c r="U5" s="135"/>
      <c r="V5" s="135"/>
      <c r="W5" s="135"/>
      <c r="X5" s="135"/>
      <c r="Y5" s="135"/>
      <c r="Z5" s="135"/>
      <c r="AA5" s="218" t="s">
        <v>520</v>
      </c>
      <c r="AB5" s="219"/>
      <c r="AC5" s="219"/>
      <c r="AD5" s="219"/>
      <c r="AE5" s="219"/>
      <c r="AF5" s="219"/>
      <c r="AG5" s="219"/>
      <c r="AH5" s="219"/>
      <c r="AI5" s="219"/>
      <c r="AJ5" s="219"/>
    </row>
    <row r="6" spans="1:38" ht="21" customHeight="1">
      <c r="A6" s="134"/>
      <c r="B6" s="162" t="s">
        <v>38</v>
      </c>
      <c r="C6" s="1431" t="str">
        <f>IF(入力シート!F13="","",入力シート!F13)</f>
        <v/>
      </c>
      <c r="D6" s="1432"/>
      <c r="E6" s="1432"/>
      <c r="F6" s="1432"/>
      <c r="G6" s="1432"/>
      <c r="H6" s="1432"/>
      <c r="I6" s="1432"/>
      <c r="J6" s="1432"/>
      <c r="K6" s="1433"/>
      <c r="L6" s="1434" t="s">
        <v>394</v>
      </c>
      <c r="M6" s="1435"/>
      <c r="N6" s="1435"/>
      <c r="O6" s="1436"/>
      <c r="P6" s="1474" t="str">
        <f>IF(様式第1_交付申請書!H64="","",様式第1_交付申請書!H64)</f>
        <v/>
      </c>
      <c r="Q6" s="1475"/>
      <c r="R6" s="1475"/>
      <c r="S6" s="1475"/>
      <c r="T6" s="1475"/>
      <c r="U6" s="1475"/>
      <c r="V6" s="1475"/>
      <c r="W6" s="1475"/>
      <c r="X6" s="1475"/>
      <c r="Y6" s="1476"/>
      <c r="Z6" s="135"/>
      <c r="AA6" s="1563" t="s">
        <v>414</v>
      </c>
      <c r="AB6" s="1564"/>
      <c r="AC6" s="1564"/>
      <c r="AD6" s="1564"/>
      <c r="AE6" s="1564"/>
      <c r="AF6" s="1564"/>
      <c r="AG6" s="1564"/>
      <c r="AH6" s="1564"/>
      <c r="AI6" s="1564"/>
      <c r="AJ6" s="1565"/>
    </row>
    <row r="7" spans="1:38" ht="21" customHeight="1">
      <c r="A7" s="137"/>
      <c r="B7" s="163" t="s">
        <v>0</v>
      </c>
      <c r="C7" s="1443" t="str">
        <f>IF(様式第1_交付申請書!B51="","",様式第1_交付申請書!B51)</f>
        <v/>
      </c>
      <c r="D7" s="1444"/>
      <c r="E7" s="1444"/>
      <c r="F7" s="1444"/>
      <c r="G7" s="1444"/>
      <c r="H7" s="1444"/>
      <c r="I7" s="1444"/>
      <c r="J7" s="1444"/>
      <c r="K7" s="1444"/>
      <c r="L7" s="1444"/>
      <c r="M7" s="1444"/>
      <c r="N7" s="1444"/>
      <c r="O7" s="1444"/>
      <c r="P7" s="1444"/>
      <c r="Q7" s="1444"/>
      <c r="R7" s="1444"/>
      <c r="S7" s="1444"/>
      <c r="T7" s="1283" t="s">
        <v>950</v>
      </c>
      <c r="U7" s="1283"/>
      <c r="V7" s="1283"/>
      <c r="W7" s="1283"/>
      <c r="X7" s="1283"/>
      <c r="Y7" s="1284"/>
      <c r="Z7" s="135"/>
      <c r="AA7" s="170" t="s">
        <v>1047</v>
      </c>
      <c r="AB7" s="1566" t="s">
        <v>404</v>
      </c>
      <c r="AC7" s="1567"/>
      <c r="AD7" s="1567"/>
      <c r="AE7" s="1567"/>
      <c r="AF7" s="1567"/>
      <c r="AG7" s="1567"/>
      <c r="AH7" s="1567"/>
      <c r="AI7" s="1567"/>
      <c r="AJ7" s="1568"/>
    </row>
    <row r="8" spans="1:38" ht="21" customHeight="1" thickBot="1">
      <c r="A8" s="137"/>
      <c r="B8" s="164" t="s">
        <v>39</v>
      </c>
      <c r="C8" s="1468" t="str">
        <f>IF(入力シート!F27="","",IF(入力シート!F40="",入力シート!F27,IF(入力シート!F53="",入力シート!F27&amp;"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
      </c>
      <c r="D8" s="1469"/>
      <c r="E8" s="1469"/>
      <c r="F8" s="1469"/>
      <c r="G8" s="1469"/>
      <c r="H8" s="1469"/>
      <c r="I8" s="1469"/>
      <c r="J8" s="1469"/>
      <c r="K8" s="1469"/>
      <c r="L8" s="1469"/>
      <c r="M8" s="1469"/>
      <c r="N8" s="1469"/>
      <c r="O8" s="1469"/>
      <c r="P8" s="1469"/>
      <c r="Q8" s="1469"/>
      <c r="R8" s="1469"/>
      <c r="S8" s="1469"/>
      <c r="T8" s="1469"/>
      <c r="U8" s="1469"/>
      <c r="V8" s="1469"/>
      <c r="W8" s="1469"/>
      <c r="X8" s="1469"/>
      <c r="Y8" s="1470"/>
      <c r="Z8" s="135"/>
      <c r="AA8" s="170" t="s">
        <v>1045</v>
      </c>
      <c r="AB8" s="1566" t="s">
        <v>405</v>
      </c>
      <c r="AC8" s="1567"/>
      <c r="AD8" s="1567"/>
      <c r="AE8" s="1567"/>
      <c r="AF8" s="1567"/>
      <c r="AG8" s="1567"/>
      <c r="AH8" s="1567"/>
      <c r="AI8" s="1567"/>
      <c r="AJ8" s="1568"/>
    </row>
    <row r="9" spans="1:38" ht="21" customHeight="1" thickBot="1">
      <c r="A9" s="134"/>
      <c r="B9" s="138" t="s">
        <v>360</v>
      </c>
      <c r="C9" s="138"/>
      <c r="D9" s="138"/>
      <c r="E9" s="135"/>
      <c r="F9" s="135"/>
      <c r="G9" s="135"/>
      <c r="H9" s="135"/>
      <c r="I9" s="135"/>
      <c r="J9" s="135"/>
      <c r="K9" s="135"/>
      <c r="L9" s="135"/>
      <c r="M9" s="135"/>
      <c r="N9" s="135"/>
      <c r="O9" s="135"/>
      <c r="P9" s="135"/>
      <c r="Q9" s="135"/>
      <c r="R9" s="135"/>
      <c r="S9" s="135"/>
      <c r="T9" s="135"/>
      <c r="U9" s="135"/>
      <c r="V9" s="135"/>
      <c r="W9" s="135"/>
      <c r="X9" s="135"/>
      <c r="Y9" s="135"/>
      <c r="Z9" s="135"/>
      <c r="AA9" s="1597"/>
      <c r="AB9" s="1598"/>
      <c r="AC9" s="1598"/>
      <c r="AD9" s="1598"/>
      <c r="AE9" s="1598"/>
      <c r="AF9" s="1598"/>
      <c r="AG9" s="1598"/>
      <c r="AH9" s="1598"/>
      <c r="AI9" s="1598"/>
      <c r="AJ9" s="1599"/>
    </row>
    <row r="10" spans="1:38" ht="21" customHeight="1" thickBot="1">
      <c r="A10" s="134"/>
      <c r="B10" s="162" t="s">
        <v>40</v>
      </c>
      <c r="C10" s="1459" t="str">
        <f>IF(入力シート!F79="","",入力シート!F79)</f>
        <v/>
      </c>
      <c r="D10" s="1460"/>
      <c r="E10" s="1460"/>
      <c r="F10" s="1460"/>
      <c r="G10" s="1460"/>
      <c r="H10" s="1460"/>
      <c r="I10" s="1460"/>
      <c r="J10" s="1460"/>
      <c r="K10" s="1461"/>
      <c r="L10" s="166" t="s">
        <v>19</v>
      </c>
      <c r="M10" s="1440" t="str">
        <f>IF(入力シート!F81="","",入力シート!F81)</f>
        <v/>
      </c>
      <c r="N10" s="1441"/>
      <c r="O10" s="1441"/>
      <c r="P10" s="1441"/>
      <c r="Q10" s="1441"/>
      <c r="R10" s="1441"/>
      <c r="S10" s="1441"/>
      <c r="T10" s="1441"/>
      <c r="U10" s="1441"/>
      <c r="V10" s="1441"/>
      <c r="W10" s="1441"/>
      <c r="X10" s="1441"/>
      <c r="Y10" s="1442"/>
      <c r="Z10" s="135"/>
      <c r="AA10" s="1600"/>
      <c r="AB10" s="1601"/>
      <c r="AC10" s="1601"/>
      <c r="AD10" s="1601"/>
      <c r="AE10" s="1601"/>
      <c r="AF10" s="1601"/>
      <c r="AG10" s="1601"/>
      <c r="AH10" s="1601"/>
      <c r="AI10" s="1601"/>
      <c r="AJ10" s="1602"/>
    </row>
    <row r="11" spans="1:38" ht="21" customHeight="1" thickBot="1">
      <c r="A11" s="134"/>
      <c r="B11" s="164" t="s">
        <v>20</v>
      </c>
      <c r="C11" s="1465" t="str">
        <f>IF(入力シート!F80="","",入力シート!F80)</f>
        <v/>
      </c>
      <c r="D11" s="1466"/>
      <c r="E11" s="1466"/>
      <c r="F11" s="1466"/>
      <c r="G11" s="1466"/>
      <c r="H11" s="1466"/>
      <c r="I11" s="1466"/>
      <c r="J11" s="1466"/>
      <c r="K11" s="1467"/>
      <c r="L11" s="1458"/>
      <c r="M11" s="1458"/>
      <c r="N11" s="1458"/>
      <c r="O11" s="1458"/>
      <c r="P11" s="1458"/>
      <c r="Q11" s="1458"/>
      <c r="R11" s="1458"/>
      <c r="S11" s="1458"/>
      <c r="T11" s="1458"/>
      <c r="U11" s="1458"/>
      <c r="V11" s="1458"/>
      <c r="W11" s="1458"/>
      <c r="X11" s="1458"/>
      <c r="Y11" s="1458"/>
      <c r="Z11" s="135"/>
      <c r="AA11" s="1600"/>
      <c r="AB11" s="1601"/>
      <c r="AC11" s="1601"/>
      <c r="AD11" s="1601"/>
      <c r="AE11" s="1601"/>
      <c r="AF11" s="1601"/>
      <c r="AG11" s="1601"/>
      <c r="AH11" s="1601"/>
      <c r="AI11" s="1601"/>
      <c r="AJ11" s="1602"/>
    </row>
    <row r="12" spans="1:38" ht="21" customHeight="1" thickBot="1">
      <c r="A12" s="134"/>
      <c r="B12" s="138" t="s">
        <v>361</v>
      </c>
      <c r="C12" s="138"/>
      <c r="D12" s="138"/>
      <c r="E12" s="135"/>
      <c r="F12" s="135"/>
      <c r="G12" s="135"/>
      <c r="H12" s="135"/>
      <c r="I12" s="135"/>
      <c r="J12" s="135"/>
      <c r="K12" s="135"/>
      <c r="L12" s="135"/>
      <c r="M12" s="135"/>
      <c r="N12" s="135"/>
      <c r="O12" s="135"/>
      <c r="P12" s="135"/>
      <c r="Q12" s="135"/>
      <c r="R12" s="135"/>
      <c r="S12" s="135"/>
      <c r="T12" s="135"/>
      <c r="U12" s="135"/>
      <c r="V12" s="135"/>
      <c r="W12" s="135"/>
      <c r="X12" s="135"/>
      <c r="Y12" s="135"/>
      <c r="Z12" s="135"/>
      <c r="AA12" s="1600"/>
      <c r="AB12" s="1601"/>
      <c r="AC12" s="1601"/>
      <c r="AD12" s="1601"/>
      <c r="AE12" s="1601"/>
      <c r="AF12" s="1601"/>
      <c r="AG12" s="1601"/>
      <c r="AH12" s="1601"/>
      <c r="AI12" s="1601"/>
      <c r="AJ12" s="1602"/>
    </row>
    <row r="13" spans="1:38" ht="21" customHeight="1">
      <c r="A13" s="134"/>
      <c r="B13" s="162" t="s">
        <v>585</v>
      </c>
      <c r="C13" s="1477"/>
      <c r="D13" s="1478"/>
      <c r="E13" s="901" t="s">
        <v>814</v>
      </c>
      <c r="F13" s="1479"/>
      <c r="G13" s="1479"/>
      <c r="H13" s="1479"/>
      <c r="I13" s="902" t="s">
        <v>813</v>
      </c>
      <c r="J13" s="1480"/>
      <c r="K13" s="1481"/>
      <c r="L13" s="1481"/>
      <c r="M13" s="1481"/>
      <c r="N13" s="1482"/>
      <c r="O13" s="1575" t="s">
        <v>397</v>
      </c>
      <c r="P13" s="1576"/>
      <c r="Q13" s="1577"/>
      <c r="R13" s="1578"/>
      <c r="S13" s="1579"/>
      <c r="T13" s="1576" t="s">
        <v>551</v>
      </c>
      <c r="U13" s="1576"/>
      <c r="V13" s="1576"/>
      <c r="W13" s="1576"/>
      <c r="X13" s="1580"/>
      <c r="Y13" s="1581"/>
      <c r="Z13" s="135"/>
      <c r="AA13" s="1600"/>
      <c r="AB13" s="1601"/>
      <c r="AC13" s="1601"/>
      <c r="AD13" s="1601"/>
      <c r="AE13" s="1601"/>
      <c r="AF13" s="1601"/>
      <c r="AG13" s="1601"/>
      <c r="AH13" s="1601"/>
      <c r="AI13" s="1601"/>
      <c r="AJ13" s="1602"/>
    </row>
    <row r="14" spans="1:38" ht="21" customHeight="1">
      <c r="A14" s="134"/>
      <c r="B14" s="163" t="s">
        <v>42</v>
      </c>
      <c r="C14" s="1453" t="s">
        <v>673</v>
      </c>
      <c r="D14" s="1454"/>
      <c r="E14" s="1454"/>
      <c r="F14" s="1455" t="s">
        <v>604</v>
      </c>
      <c r="G14" s="1456"/>
      <c r="H14" s="1456"/>
      <c r="I14" s="1456"/>
      <c r="J14" s="1456"/>
      <c r="K14" s="1457"/>
      <c r="L14" s="1450" t="str">
        <f>IF(入力シート!F12="","",入力シート!F12)</f>
        <v/>
      </c>
      <c r="M14" s="1451"/>
      <c r="N14" s="1452"/>
      <c r="O14" s="1449" t="s">
        <v>43</v>
      </c>
      <c r="P14" s="1338"/>
      <c r="Q14" s="1339"/>
      <c r="R14" s="1445"/>
      <c r="S14" s="1446"/>
      <c r="T14" s="1446"/>
      <c r="U14" s="1446"/>
      <c r="V14" s="1446"/>
      <c r="W14" s="1446"/>
      <c r="X14" s="1447"/>
      <c r="Y14" s="1448"/>
      <c r="Z14" s="135"/>
      <c r="AA14" s="1600"/>
      <c r="AB14" s="1601"/>
      <c r="AC14" s="1601"/>
      <c r="AD14" s="1601"/>
      <c r="AE14" s="1601"/>
      <c r="AF14" s="1601"/>
      <c r="AG14" s="1601"/>
      <c r="AH14" s="1601"/>
      <c r="AI14" s="1601"/>
      <c r="AJ14" s="1602"/>
    </row>
    <row r="15" spans="1:38" ht="21" customHeight="1">
      <c r="A15" s="134"/>
      <c r="B15" s="163" t="s">
        <v>44</v>
      </c>
      <c r="C15" s="1438"/>
      <c r="D15" s="1439"/>
      <c r="E15" s="1449" t="s">
        <v>45</v>
      </c>
      <c r="F15" s="1338"/>
      <c r="G15" s="1338"/>
      <c r="H15" s="1339"/>
      <c r="I15" s="1617">
        <f>COUNT('4.住戸情報入力'!$C:$C)</f>
        <v>0</v>
      </c>
      <c r="J15" s="1617"/>
      <c r="K15" s="139" t="s">
        <v>46</v>
      </c>
      <c r="L15" s="1303" t="s">
        <v>47</v>
      </c>
      <c r="M15" s="1622"/>
      <c r="N15" s="1623"/>
      <c r="O15" s="1624"/>
      <c r="P15" s="1294" t="s">
        <v>365</v>
      </c>
      <c r="Q15" s="1295"/>
      <c r="R15" s="1296"/>
      <c r="S15" s="1407">
        <f>SUM('4.住戸情報入力'!F:F)</f>
        <v>0</v>
      </c>
      <c r="T15" s="1408"/>
      <c r="U15" s="140" t="s">
        <v>48</v>
      </c>
      <c r="V15" s="1316" t="s">
        <v>49</v>
      </c>
      <c r="W15" s="1318"/>
      <c r="X15" s="1628">
        <f>IFERROR((IF(OR(S15="",I15=""),0,S15/I15)),0)</f>
        <v>0</v>
      </c>
      <c r="Y15" s="1629"/>
      <c r="Z15" s="135"/>
      <c r="AA15" s="1600"/>
      <c r="AB15" s="1601"/>
      <c r="AC15" s="1601"/>
      <c r="AD15" s="1601"/>
      <c r="AE15" s="1601"/>
      <c r="AF15" s="1601"/>
      <c r="AG15" s="1601"/>
      <c r="AH15" s="1601"/>
      <c r="AI15" s="1601"/>
      <c r="AJ15" s="1602"/>
      <c r="AL15" s="259" t="s">
        <v>421</v>
      </c>
    </row>
    <row r="16" spans="1:38" ht="21" customHeight="1">
      <c r="A16" s="134"/>
      <c r="B16" s="1615" t="s">
        <v>50</v>
      </c>
      <c r="C16" s="1449" t="s">
        <v>51</v>
      </c>
      <c r="D16" s="1339"/>
      <c r="E16" s="1449" t="s">
        <v>52</v>
      </c>
      <c r="F16" s="1338"/>
      <c r="G16" s="141"/>
      <c r="H16" s="140" t="s">
        <v>53</v>
      </c>
      <c r="I16" s="534" t="s">
        <v>54</v>
      </c>
      <c r="J16" s="141"/>
      <c r="K16" s="140" t="s">
        <v>53</v>
      </c>
      <c r="L16" s="1304"/>
      <c r="M16" s="1625"/>
      <c r="N16" s="1626"/>
      <c r="O16" s="1627"/>
      <c r="P16" s="1471" t="s">
        <v>413</v>
      </c>
      <c r="Q16" s="1472"/>
      <c r="R16" s="1473"/>
      <c r="S16" s="1407">
        <f>M15-S15-S17</f>
        <v>0</v>
      </c>
      <c r="T16" s="1408"/>
      <c r="U16" s="140" t="s">
        <v>48</v>
      </c>
      <c r="V16" s="1319"/>
      <c r="W16" s="1321"/>
      <c r="X16" s="1630"/>
      <c r="Y16" s="1631"/>
      <c r="Z16" s="135"/>
      <c r="AA16" s="1600"/>
      <c r="AB16" s="1601"/>
      <c r="AC16" s="1601"/>
      <c r="AD16" s="1601"/>
      <c r="AE16" s="1601"/>
      <c r="AF16" s="1601"/>
      <c r="AG16" s="1601"/>
      <c r="AH16" s="1601"/>
      <c r="AI16" s="1601"/>
      <c r="AJ16" s="1602"/>
    </row>
    <row r="17" spans="1:38" ht="21" customHeight="1" thickBot="1">
      <c r="A17" s="134"/>
      <c r="B17" s="1616"/>
      <c r="C17" s="1437" t="s">
        <v>55</v>
      </c>
      <c r="D17" s="1635"/>
      <c r="E17" s="1437" t="s">
        <v>52</v>
      </c>
      <c r="F17" s="1353"/>
      <c r="G17" s="167"/>
      <c r="H17" s="168" t="s">
        <v>675</v>
      </c>
      <c r="I17" s="533" t="s">
        <v>54</v>
      </c>
      <c r="J17" s="167"/>
      <c r="K17" s="168" t="s">
        <v>56</v>
      </c>
      <c r="L17" s="1634"/>
      <c r="M17" s="1618" t="s">
        <v>48</v>
      </c>
      <c r="N17" s="1620"/>
      <c r="O17" s="1621"/>
      <c r="P17" s="1462" t="s">
        <v>57</v>
      </c>
      <c r="Q17" s="1463"/>
      <c r="R17" s="1464"/>
      <c r="S17" s="1632"/>
      <c r="T17" s="1633"/>
      <c r="U17" s="168" t="s">
        <v>48</v>
      </c>
      <c r="V17" s="1582"/>
      <c r="W17" s="1583"/>
      <c r="X17" s="1618" t="s">
        <v>48</v>
      </c>
      <c r="Y17" s="1619"/>
      <c r="Z17" s="135"/>
      <c r="AA17" s="1603"/>
      <c r="AB17" s="1604"/>
      <c r="AC17" s="1604"/>
      <c r="AD17" s="1604"/>
      <c r="AE17" s="1604"/>
      <c r="AF17" s="1604"/>
      <c r="AG17" s="1604"/>
      <c r="AH17" s="1604"/>
      <c r="AI17" s="1604"/>
      <c r="AJ17" s="1605"/>
    </row>
    <row r="18" spans="1:38" ht="21" customHeight="1" thickBot="1">
      <c r="A18" s="134"/>
      <c r="B18" s="136" t="s">
        <v>362</v>
      </c>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5"/>
      <c r="AA18" s="138" t="s">
        <v>521</v>
      </c>
      <c r="AB18" s="138"/>
      <c r="AC18" s="138"/>
      <c r="AD18" s="138"/>
      <c r="AE18" s="138"/>
      <c r="AF18" s="138"/>
      <c r="AG18" s="138"/>
      <c r="AH18" s="138"/>
      <c r="AI18" s="138"/>
      <c r="AJ18" s="135"/>
    </row>
    <row r="19" spans="1:38" ht="21" customHeight="1">
      <c r="A19" s="134"/>
      <c r="B19" s="1526" t="s">
        <v>395</v>
      </c>
      <c r="C19" s="1527"/>
      <c r="D19" s="1528"/>
      <c r="E19" s="1429" t="s">
        <v>58</v>
      </c>
      <c r="F19" s="1286"/>
      <c r="G19" s="1286"/>
      <c r="H19" s="1430"/>
      <c r="I19" s="1500">
        <f>IFERROR(ROUNDUP(SUM('4.住戸情報入力'!G13:G313)/COUNT('4.住戸情報入力'!G13:G313),2),0)</f>
        <v>0</v>
      </c>
      <c r="J19" s="1501"/>
      <c r="K19" s="1502"/>
      <c r="L19" s="165" t="s">
        <v>59</v>
      </c>
      <c r="M19" s="1404">
        <f>MAX('4.住戸情報入力'!G:G)</f>
        <v>0</v>
      </c>
      <c r="N19" s="1405"/>
      <c r="O19" s="1405"/>
      <c r="P19" s="1405"/>
      <c r="Q19" s="1405"/>
      <c r="R19" s="1406"/>
      <c r="S19" s="1429" t="s">
        <v>60</v>
      </c>
      <c r="T19" s="1286"/>
      <c r="U19" s="1430"/>
      <c r="V19" s="1404">
        <f>MIN('4.住戸情報入力'!G:G)</f>
        <v>0</v>
      </c>
      <c r="W19" s="1405"/>
      <c r="X19" s="1405"/>
      <c r="Y19" s="1428"/>
      <c r="Z19" s="135"/>
      <c r="AA19" s="1343" t="s">
        <v>402</v>
      </c>
      <c r="AB19" s="1569"/>
      <c r="AC19" s="1569"/>
      <c r="AD19" s="1344"/>
      <c r="AE19" s="1389" t="s">
        <v>818</v>
      </c>
      <c r="AF19" s="1389" t="s">
        <v>645</v>
      </c>
      <c r="AG19" s="1593" t="s">
        <v>400</v>
      </c>
      <c r="AH19" s="1389" t="s">
        <v>403</v>
      </c>
      <c r="AI19" s="1593" t="s">
        <v>401</v>
      </c>
      <c r="AJ19" s="1594"/>
    </row>
    <row r="20" spans="1:38" ht="36" customHeight="1">
      <c r="A20" s="142"/>
      <c r="B20" s="1542" t="s">
        <v>240</v>
      </c>
      <c r="C20" s="1543"/>
      <c r="D20" s="1544"/>
      <c r="E20" s="1393">
        <f>T50</f>
        <v>0</v>
      </c>
      <c r="F20" s="1393"/>
      <c r="G20" s="1393"/>
      <c r="H20" s="136" t="s">
        <v>61</v>
      </c>
      <c r="I20" s="1283"/>
      <c r="J20" s="1283"/>
      <c r="K20" s="1403"/>
      <c r="L20" s="1394" t="s">
        <v>62</v>
      </c>
      <c r="M20" s="1395"/>
      <c r="N20" s="1395"/>
      <c r="O20" s="1395"/>
      <c r="P20" s="1395"/>
      <c r="Q20" s="1395"/>
      <c r="R20" s="1396"/>
      <c r="S20" s="1551"/>
      <c r="T20" s="1552"/>
      <c r="U20" s="1552"/>
      <c r="V20" s="530" t="s">
        <v>61</v>
      </c>
      <c r="W20" s="1283"/>
      <c r="X20" s="1283"/>
      <c r="Y20" s="1284"/>
      <c r="Z20" s="135"/>
      <c r="AA20" s="1570"/>
      <c r="AB20" s="1571"/>
      <c r="AC20" s="1571"/>
      <c r="AD20" s="1572"/>
      <c r="AE20" s="1390"/>
      <c r="AF20" s="1390"/>
      <c r="AG20" s="1595"/>
      <c r="AH20" s="1390"/>
      <c r="AI20" s="1595"/>
      <c r="AJ20" s="1596"/>
    </row>
    <row r="21" spans="1:38" ht="21" customHeight="1">
      <c r="A21" s="134"/>
      <c r="B21" s="1287" t="s">
        <v>63</v>
      </c>
      <c r="C21" s="1288"/>
      <c r="D21" s="1392"/>
      <c r="E21" s="143" t="s">
        <v>248</v>
      </c>
      <c r="F21" s="1541" t="s">
        <v>64</v>
      </c>
      <c r="G21" s="1541"/>
      <c r="H21" s="1541"/>
      <c r="I21" s="1541"/>
      <c r="J21" s="1541"/>
      <c r="K21" s="144" t="s">
        <v>248</v>
      </c>
      <c r="L21" s="1397" t="s">
        <v>65</v>
      </c>
      <c r="M21" s="1397"/>
      <c r="N21" s="1397"/>
      <c r="O21" s="144" t="s">
        <v>248</v>
      </c>
      <c r="P21" s="1397" t="s">
        <v>66</v>
      </c>
      <c r="Q21" s="1397"/>
      <c r="R21" s="1397"/>
      <c r="S21" s="1397"/>
      <c r="T21" s="1397"/>
      <c r="U21" s="144" t="s">
        <v>248</v>
      </c>
      <c r="V21" s="1306" t="s">
        <v>67</v>
      </c>
      <c r="W21" s="1306"/>
      <c r="X21" s="1306"/>
      <c r="Y21" s="1307"/>
      <c r="Z21" s="135"/>
      <c r="AA21" s="1345"/>
      <c r="AB21" s="1573"/>
      <c r="AC21" s="1573"/>
      <c r="AD21" s="1346"/>
      <c r="AE21" s="1391"/>
      <c r="AF21" s="1391"/>
      <c r="AG21" s="1595"/>
      <c r="AH21" s="1391"/>
      <c r="AI21" s="1595"/>
      <c r="AJ21" s="1596"/>
    </row>
    <row r="22" spans="1:38" ht="21" customHeight="1">
      <c r="A22" s="134"/>
      <c r="B22" s="1538"/>
      <c r="C22" s="1539"/>
      <c r="D22" s="1540"/>
      <c r="E22" s="145" t="s">
        <v>248</v>
      </c>
      <c r="F22" s="1562" t="s">
        <v>68</v>
      </c>
      <c r="G22" s="1562"/>
      <c r="H22" s="1562"/>
      <c r="I22" s="1314"/>
      <c r="J22" s="1314"/>
      <c r="K22" s="1314"/>
      <c r="L22" s="1314"/>
      <c r="M22" s="1314"/>
      <c r="N22" s="1314"/>
      <c r="O22" s="1314"/>
      <c r="P22" s="1314"/>
      <c r="Q22" s="1314"/>
      <c r="R22" s="1314"/>
      <c r="S22" s="1314"/>
      <c r="T22" s="1314"/>
      <c r="U22" s="1314"/>
      <c r="V22" s="1314"/>
      <c r="W22" s="1314"/>
      <c r="X22" s="1314"/>
      <c r="Y22" s="1315"/>
      <c r="Z22" s="146"/>
      <c r="AA22" s="1386"/>
      <c r="AB22" s="1387"/>
      <c r="AC22" s="1387"/>
      <c r="AD22" s="1388"/>
      <c r="AE22" s="147"/>
      <c r="AF22" s="216"/>
      <c r="AG22" s="147"/>
      <c r="AH22" s="148"/>
      <c r="AI22" s="1373"/>
      <c r="AJ22" s="1374"/>
    </row>
    <row r="23" spans="1:38" ht="21" customHeight="1">
      <c r="A23" s="134"/>
      <c r="B23" s="1298" t="s">
        <v>69</v>
      </c>
      <c r="C23" s="1545"/>
      <c r="D23" s="1546"/>
      <c r="E23" s="1316" t="s">
        <v>70</v>
      </c>
      <c r="F23" s="1317"/>
      <c r="G23" s="1317"/>
      <c r="H23" s="1318"/>
      <c r="I23" s="1553">
        <f>SUM(V23:X25)</f>
        <v>0</v>
      </c>
      <c r="J23" s="1554"/>
      <c r="K23" s="1555"/>
      <c r="L23" s="1303" t="s">
        <v>71</v>
      </c>
      <c r="M23" s="1291" t="s">
        <v>72</v>
      </c>
      <c r="N23" s="1292"/>
      <c r="O23" s="1292"/>
      <c r="P23" s="1293"/>
      <c r="Q23" s="149"/>
      <c r="R23" s="531" t="s">
        <v>46</v>
      </c>
      <c r="S23" s="1416" t="s">
        <v>73</v>
      </c>
      <c r="T23" s="1417"/>
      <c r="U23" s="1418"/>
      <c r="V23" s="1409"/>
      <c r="W23" s="1410"/>
      <c r="X23" s="1410"/>
      <c r="Y23" s="1301" t="s">
        <v>425</v>
      </c>
      <c r="Z23" s="150"/>
      <c r="AA23" s="1386"/>
      <c r="AB23" s="1387"/>
      <c r="AC23" s="1387"/>
      <c r="AD23" s="1388"/>
      <c r="AE23" s="147"/>
      <c r="AF23" s="216"/>
      <c r="AG23" s="147"/>
      <c r="AH23" s="148"/>
      <c r="AI23" s="1373"/>
      <c r="AJ23" s="1374"/>
    </row>
    <row r="24" spans="1:38" ht="21" customHeight="1">
      <c r="A24" s="134"/>
      <c r="B24" s="1299"/>
      <c r="C24" s="1547"/>
      <c r="D24" s="1548"/>
      <c r="E24" s="1319"/>
      <c r="F24" s="1320"/>
      <c r="G24" s="1320"/>
      <c r="H24" s="1321"/>
      <c r="I24" s="1556"/>
      <c r="J24" s="1557"/>
      <c r="K24" s="1558"/>
      <c r="L24" s="1304"/>
      <c r="M24" s="1294" t="s">
        <v>74</v>
      </c>
      <c r="N24" s="1295"/>
      <c r="O24" s="1295"/>
      <c r="P24" s="1296"/>
      <c r="Q24" s="734">
        <f>IF(OR(Q23="",I15=""),0,Q23/I15*100)</f>
        <v>0</v>
      </c>
      <c r="R24" s="531" t="s">
        <v>61</v>
      </c>
      <c r="S24" s="1419"/>
      <c r="T24" s="1420"/>
      <c r="U24" s="1421"/>
      <c r="V24" s="1411"/>
      <c r="W24" s="1412"/>
      <c r="X24" s="1412"/>
      <c r="Y24" s="1302"/>
      <c r="Z24" s="150"/>
      <c r="AA24" s="1386"/>
      <c r="AB24" s="1387"/>
      <c r="AC24" s="1387"/>
      <c r="AD24" s="1388"/>
      <c r="AE24" s="147"/>
      <c r="AF24" s="216"/>
      <c r="AG24" s="147"/>
      <c r="AH24" s="148"/>
      <c r="AI24" s="1373"/>
      <c r="AJ24" s="1374"/>
    </row>
    <row r="25" spans="1:38" ht="21" customHeight="1">
      <c r="A25" s="134"/>
      <c r="B25" s="1300"/>
      <c r="C25" s="1549"/>
      <c r="D25" s="1550"/>
      <c r="E25" s="1322"/>
      <c r="F25" s="1323"/>
      <c r="G25" s="1323"/>
      <c r="H25" s="1324"/>
      <c r="I25" s="1559" t="s">
        <v>425</v>
      </c>
      <c r="J25" s="1560"/>
      <c r="K25" s="1561"/>
      <c r="L25" s="1305"/>
      <c r="M25" s="1413" t="s">
        <v>75</v>
      </c>
      <c r="N25" s="1414"/>
      <c r="O25" s="1414"/>
      <c r="P25" s="1414"/>
      <c r="Q25" s="1414"/>
      <c r="R25" s="1415"/>
      <c r="S25" s="1413" t="s">
        <v>73</v>
      </c>
      <c r="T25" s="1414"/>
      <c r="U25" s="1415"/>
      <c r="V25" s="1409"/>
      <c r="W25" s="1410"/>
      <c r="X25" s="1410"/>
      <c r="Y25" s="532" t="s">
        <v>425</v>
      </c>
      <c r="Z25" s="150"/>
      <c r="AA25" s="1386"/>
      <c r="AB25" s="1387"/>
      <c r="AC25" s="1387"/>
      <c r="AD25" s="1388"/>
      <c r="AE25" s="147"/>
      <c r="AF25" s="216"/>
      <c r="AG25" s="147"/>
      <c r="AH25" s="148"/>
      <c r="AI25" s="1373"/>
      <c r="AJ25" s="1374"/>
    </row>
    <row r="26" spans="1:38" s="64" customFormat="1" ht="21" customHeight="1">
      <c r="A26" s="134"/>
      <c r="B26" s="1639" t="s">
        <v>492</v>
      </c>
      <c r="C26" s="1640"/>
      <c r="D26" s="548" t="s">
        <v>493</v>
      </c>
      <c r="E26" s="549"/>
      <c r="F26" s="550" t="s">
        <v>494</v>
      </c>
      <c r="G26" s="1641" t="s">
        <v>495</v>
      </c>
      <c r="H26" s="1641"/>
      <c r="I26" s="1641"/>
      <c r="J26" s="1641"/>
      <c r="K26" s="1642"/>
      <c r="L26" s="1643"/>
      <c r="M26" s="1644" t="s">
        <v>496</v>
      </c>
      <c r="N26" s="1644"/>
      <c r="O26" s="1644"/>
      <c r="P26" s="1644"/>
      <c r="Q26" s="1011" t="s">
        <v>493</v>
      </c>
      <c r="R26" s="551"/>
      <c r="S26" s="552" t="s">
        <v>494</v>
      </c>
      <c r="T26" s="1455" t="s">
        <v>495</v>
      </c>
      <c r="U26" s="1456"/>
      <c r="V26" s="1457"/>
      <c r="W26" s="1308" t="str">
        <f>IF(R26&gt;=1,"共用部","")</f>
        <v/>
      </c>
      <c r="X26" s="1309"/>
      <c r="Y26" s="1310"/>
      <c r="Z26" s="150"/>
      <c r="AA26" s="1386"/>
      <c r="AB26" s="1387"/>
      <c r="AC26" s="1387"/>
      <c r="AD26" s="1388"/>
      <c r="AE26" s="147"/>
      <c r="AF26" s="216"/>
      <c r="AG26" s="147"/>
      <c r="AH26" s="148"/>
      <c r="AI26" s="1373"/>
      <c r="AJ26" s="1374"/>
      <c r="AL26" s="12"/>
    </row>
    <row r="27" spans="1:38" ht="21" customHeight="1" thickBot="1">
      <c r="A27" s="134"/>
      <c r="B27" s="1503" t="s">
        <v>497</v>
      </c>
      <c r="C27" s="1313"/>
      <c r="D27" s="1398"/>
      <c r="E27" s="1399"/>
      <c r="F27" s="1400"/>
      <c r="G27" s="1311" t="s">
        <v>498</v>
      </c>
      <c r="H27" s="1311"/>
      <c r="I27" s="1311"/>
      <c r="J27" s="1311"/>
      <c r="K27" s="1311"/>
      <c r="L27" s="553"/>
      <c r="M27" s="1312" t="s">
        <v>499</v>
      </c>
      <c r="N27" s="1312"/>
      <c r="O27" s="1312"/>
      <c r="P27" s="1312"/>
      <c r="Q27" s="1313"/>
      <c r="R27" s="1524"/>
      <c r="S27" s="1574"/>
      <c r="T27" s="1401" t="s">
        <v>640</v>
      </c>
      <c r="U27" s="1402"/>
      <c r="V27" s="1402"/>
      <c r="W27" s="1402"/>
      <c r="X27" s="1524"/>
      <c r="Y27" s="1525"/>
      <c r="Z27" s="150"/>
      <c r="AA27" s="1386"/>
      <c r="AB27" s="1387"/>
      <c r="AC27" s="1387"/>
      <c r="AD27" s="1388"/>
      <c r="AE27" s="147"/>
      <c r="AF27" s="216"/>
      <c r="AG27" s="147"/>
      <c r="AH27" s="148"/>
      <c r="AI27" s="1373"/>
      <c r="AJ27" s="1374"/>
    </row>
    <row r="28" spans="1:38" ht="21" customHeight="1" thickBot="1">
      <c r="A28" s="134"/>
      <c r="B28" s="138" t="s">
        <v>363</v>
      </c>
      <c r="C28" s="138"/>
      <c r="D28" s="138"/>
      <c r="E28" s="135"/>
      <c r="F28" s="135"/>
      <c r="G28" s="135"/>
      <c r="H28" s="135"/>
      <c r="I28" s="135"/>
      <c r="J28" s="135"/>
      <c r="K28" s="135"/>
      <c r="L28" s="135"/>
      <c r="M28" s="135"/>
      <c r="N28" s="135"/>
      <c r="O28" s="135"/>
      <c r="P28" s="135"/>
      <c r="Q28" s="135"/>
      <c r="R28" s="135"/>
      <c r="S28" s="135"/>
      <c r="T28" s="135"/>
      <c r="U28" s="135"/>
      <c r="V28" s="135"/>
      <c r="W28" s="135"/>
      <c r="X28" s="135"/>
      <c r="Y28" s="135"/>
      <c r="Z28" s="150"/>
      <c r="AA28" s="1386"/>
      <c r="AB28" s="1387"/>
      <c r="AC28" s="1387"/>
      <c r="AD28" s="1388"/>
      <c r="AE28" s="147"/>
      <c r="AF28" s="216"/>
      <c r="AG28" s="147"/>
      <c r="AH28" s="148"/>
      <c r="AI28" s="1373"/>
      <c r="AJ28" s="1374"/>
    </row>
    <row r="29" spans="1:38" ht="21" customHeight="1">
      <c r="A29" s="134"/>
      <c r="B29" s="1285" t="s">
        <v>76</v>
      </c>
      <c r="C29" s="1286"/>
      <c r="D29" s="1286"/>
      <c r="E29" s="1286"/>
      <c r="F29" s="1286"/>
      <c r="G29" s="1286"/>
      <c r="H29" s="1286"/>
      <c r="I29" s="1286"/>
      <c r="J29" s="1286" t="s">
        <v>77</v>
      </c>
      <c r="K29" s="1286"/>
      <c r="L29" s="1286"/>
      <c r="M29" s="1286"/>
      <c r="N29" s="1286"/>
      <c r="O29" s="1286"/>
      <c r="P29" s="1286"/>
      <c r="Q29" s="1286"/>
      <c r="R29" s="1286"/>
      <c r="S29" s="1286"/>
      <c r="T29" s="1286"/>
      <c r="U29" s="1286"/>
      <c r="V29" s="1286"/>
      <c r="W29" s="1286"/>
      <c r="X29" s="1286"/>
      <c r="Y29" s="1297"/>
      <c r="Z29" s="135"/>
      <c r="AA29" s="1584"/>
      <c r="AB29" s="1585"/>
      <c r="AC29" s="1585"/>
      <c r="AD29" s="1585"/>
      <c r="AE29" s="1585"/>
      <c r="AF29" s="1585"/>
      <c r="AG29" s="1585"/>
      <c r="AH29" s="1585"/>
      <c r="AI29" s="1585"/>
      <c r="AJ29" s="1586"/>
    </row>
    <row r="30" spans="1:38" ht="21" customHeight="1" thickBot="1">
      <c r="A30" s="134"/>
      <c r="B30" s="1287"/>
      <c r="C30" s="1288"/>
      <c r="D30" s="1288"/>
      <c r="E30" s="1288"/>
      <c r="F30" s="1288"/>
      <c r="G30" s="1288"/>
      <c r="H30" s="1288"/>
      <c r="I30" s="1288"/>
      <c r="J30" s="1289" t="s">
        <v>531</v>
      </c>
      <c r="K30" s="1288"/>
      <c r="L30" s="1288"/>
      <c r="M30" s="1288"/>
      <c r="N30" s="1392"/>
      <c r="O30" s="1289" t="s">
        <v>532</v>
      </c>
      <c r="P30" s="1288"/>
      <c r="Q30" s="1288"/>
      <c r="R30" s="1288"/>
      <c r="S30" s="1392"/>
      <c r="T30" s="1289" t="s">
        <v>364</v>
      </c>
      <c r="U30" s="1288"/>
      <c r="V30" s="1288"/>
      <c r="W30" s="1288"/>
      <c r="X30" s="1288"/>
      <c r="Y30" s="1290"/>
      <c r="Z30" s="135"/>
      <c r="AA30" s="1587"/>
      <c r="AB30" s="1588"/>
      <c r="AC30" s="1588"/>
      <c r="AD30" s="1588"/>
      <c r="AE30" s="1588"/>
      <c r="AF30" s="1588"/>
      <c r="AG30" s="1588"/>
      <c r="AH30" s="1588"/>
      <c r="AI30" s="1588"/>
      <c r="AJ30" s="1589"/>
      <c r="AL30" s="259" t="s">
        <v>823</v>
      </c>
    </row>
    <row r="31" spans="1:38" ht="21" customHeight="1">
      <c r="A31" s="134"/>
      <c r="B31" s="1636" t="s">
        <v>78</v>
      </c>
      <c r="C31" s="1645" t="s">
        <v>241</v>
      </c>
      <c r="D31" s="1646"/>
      <c r="E31" s="1647"/>
      <c r="F31" s="1425" t="s">
        <v>79</v>
      </c>
      <c r="G31" s="1426"/>
      <c r="H31" s="1426"/>
      <c r="I31" s="1427"/>
      <c r="J31" s="1508"/>
      <c r="K31" s="1508"/>
      <c r="L31" s="1508"/>
      <c r="M31" s="1508"/>
      <c r="N31" s="1508"/>
      <c r="O31" s="1422"/>
      <c r="P31" s="1423"/>
      <c r="Q31" s="1423"/>
      <c r="R31" s="1423"/>
      <c r="S31" s="1424"/>
      <c r="T31" s="1328">
        <f t="shared" ref="T31:T48" si="0">-J31+O31</f>
        <v>0</v>
      </c>
      <c r="U31" s="1329"/>
      <c r="V31" s="1329"/>
      <c r="W31" s="1329"/>
      <c r="X31" s="1329"/>
      <c r="Y31" s="1330"/>
      <c r="Z31" s="135"/>
      <c r="AA31" s="1587"/>
      <c r="AB31" s="1588"/>
      <c r="AC31" s="1588"/>
      <c r="AD31" s="1588"/>
      <c r="AE31" s="1588"/>
      <c r="AF31" s="1588"/>
      <c r="AG31" s="1588"/>
      <c r="AH31" s="1588"/>
      <c r="AI31" s="1588"/>
      <c r="AJ31" s="1589"/>
    </row>
    <row r="32" spans="1:38" ht="21" customHeight="1">
      <c r="A32" s="134"/>
      <c r="B32" s="1637"/>
      <c r="C32" s="1648"/>
      <c r="D32" s="1649"/>
      <c r="E32" s="1650"/>
      <c r="F32" s="1325" t="s">
        <v>80</v>
      </c>
      <c r="G32" s="1326"/>
      <c r="H32" s="1326"/>
      <c r="I32" s="1327"/>
      <c r="J32" s="1507"/>
      <c r="K32" s="1507"/>
      <c r="L32" s="1507"/>
      <c r="M32" s="1507"/>
      <c r="N32" s="1507"/>
      <c r="O32" s="1358"/>
      <c r="P32" s="1359"/>
      <c r="Q32" s="1359"/>
      <c r="R32" s="1359"/>
      <c r="S32" s="1360"/>
      <c r="T32" s="1331">
        <f t="shared" si="0"/>
        <v>0</v>
      </c>
      <c r="U32" s="1331"/>
      <c r="V32" s="1331"/>
      <c r="W32" s="1331"/>
      <c r="X32" s="1331"/>
      <c r="Y32" s="1331"/>
      <c r="Z32" s="135"/>
      <c r="AA32" s="1587"/>
      <c r="AB32" s="1588"/>
      <c r="AC32" s="1588"/>
      <c r="AD32" s="1588"/>
      <c r="AE32" s="1588"/>
      <c r="AF32" s="1588"/>
      <c r="AG32" s="1588"/>
      <c r="AH32" s="1588"/>
      <c r="AI32" s="1588"/>
      <c r="AJ32" s="1589"/>
    </row>
    <row r="33" spans="1:38" ht="21" customHeight="1">
      <c r="A33" s="134"/>
      <c r="B33" s="1637"/>
      <c r="C33" s="1484" t="s">
        <v>242</v>
      </c>
      <c r="D33" s="1485"/>
      <c r="E33" s="1485"/>
      <c r="F33" s="1485"/>
      <c r="G33" s="1485"/>
      <c r="H33" s="1485"/>
      <c r="I33" s="1486"/>
      <c r="J33" s="1507"/>
      <c r="K33" s="1507"/>
      <c r="L33" s="1507"/>
      <c r="M33" s="1507"/>
      <c r="N33" s="1507"/>
      <c r="O33" s="1358"/>
      <c r="P33" s="1359"/>
      <c r="Q33" s="1359"/>
      <c r="R33" s="1359"/>
      <c r="S33" s="1360"/>
      <c r="T33" s="1331">
        <f t="shared" si="0"/>
        <v>0</v>
      </c>
      <c r="U33" s="1331"/>
      <c r="V33" s="1331"/>
      <c r="W33" s="1331"/>
      <c r="X33" s="1331"/>
      <c r="Y33" s="1331"/>
      <c r="Z33" s="135"/>
      <c r="AA33" s="1587"/>
      <c r="AB33" s="1588"/>
      <c r="AC33" s="1588"/>
      <c r="AD33" s="1588"/>
      <c r="AE33" s="1588"/>
      <c r="AF33" s="1588"/>
      <c r="AG33" s="1588"/>
      <c r="AH33" s="1588"/>
      <c r="AI33" s="1588"/>
      <c r="AJ33" s="1589"/>
    </row>
    <row r="34" spans="1:38" ht="21" customHeight="1" thickBot="1">
      <c r="A34" s="134"/>
      <c r="B34" s="1637"/>
      <c r="C34" s="1484" t="s">
        <v>243</v>
      </c>
      <c r="D34" s="1485"/>
      <c r="E34" s="1485"/>
      <c r="F34" s="1485"/>
      <c r="G34" s="1485"/>
      <c r="H34" s="1485"/>
      <c r="I34" s="1486"/>
      <c r="J34" s="1507"/>
      <c r="K34" s="1507"/>
      <c r="L34" s="1507"/>
      <c r="M34" s="1507"/>
      <c r="N34" s="1507"/>
      <c r="O34" s="1358"/>
      <c r="P34" s="1359"/>
      <c r="Q34" s="1359"/>
      <c r="R34" s="1359"/>
      <c r="S34" s="1360"/>
      <c r="T34" s="1331">
        <f t="shared" si="0"/>
        <v>0</v>
      </c>
      <c r="U34" s="1331"/>
      <c r="V34" s="1331"/>
      <c r="W34" s="1331"/>
      <c r="X34" s="1331"/>
      <c r="Y34" s="1331"/>
      <c r="Z34" s="135"/>
      <c r="AA34" s="1590"/>
      <c r="AB34" s="1591"/>
      <c r="AC34" s="1591"/>
      <c r="AD34" s="1591"/>
      <c r="AE34" s="1591"/>
      <c r="AF34" s="1591"/>
      <c r="AG34" s="1591"/>
      <c r="AH34" s="1591"/>
      <c r="AI34" s="1591"/>
      <c r="AJ34" s="1592"/>
    </row>
    <row r="35" spans="1:38" ht="21" customHeight="1" thickBot="1">
      <c r="A35" s="134"/>
      <c r="B35" s="1638"/>
      <c r="C35" s="1497" t="s">
        <v>244</v>
      </c>
      <c r="D35" s="1498"/>
      <c r="E35" s="1498"/>
      <c r="F35" s="1498"/>
      <c r="G35" s="1498"/>
      <c r="H35" s="1498"/>
      <c r="I35" s="1499"/>
      <c r="J35" s="1537"/>
      <c r="K35" s="1537"/>
      <c r="L35" s="1537"/>
      <c r="M35" s="1537"/>
      <c r="N35" s="1537"/>
      <c r="O35" s="1516"/>
      <c r="P35" s="1517"/>
      <c r="Q35" s="1517"/>
      <c r="R35" s="1517"/>
      <c r="S35" s="1518"/>
      <c r="T35" s="1361">
        <f t="shared" si="0"/>
        <v>0</v>
      </c>
      <c r="U35" s="1361"/>
      <c r="V35" s="1361"/>
      <c r="W35" s="1361"/>
      <c r="X35" s="1361"/>
      <c r="Y35" s="1361"/>
      <c r="Z35" s="135"/>
      <c r="AA35" s="138" t="s">
        <v>522</v>
      </c>
      <c r="AB35" s="138"/>
      <c r="AC35" s="138"/>
      <c r="AD35" s="138"/>
      <c r="AE35" s="138"/>
      <c r="AF35" s="138"/>
      <c r="AG35" s="138"/>
      <c r="AH35" s="138"/>
      <c r="AI35" s="138"/>
      <c r="AJ35" s="138"/>
    </row>
    <row r="36" spans="1:38" ht="21" customHeight="1">
      <c r="A36" s="134"/>
      <c r="B36" s="1504" t="s">
        <v>81</v>
      </c>
      <c r="C36" s="1519" t="s">
        <v>241</v>
      </c>
      <c r="D36" s="1520"/>
      <c r="E36" s="1520"/>
      <c r="F36" s="1520"/>
      <c r="G36" s="1520"/>
      <c r="H36" s="1520"/>
      <c r="I36" s="1521"/>
      <c r="J36" s="1508"/>
      <c r="K36" s="1508"/>
      <c r="L36" s="1508"/>
      <c r="M36" s="1508"/>
      <c r="N36" s="1508"/>
      <c r="O36" s="1422"/>
      <c r="P36" s="1423"/>
      <c r="Q36" s="1423"/>
      <c r="R36" s="1423"/>
      <c r="S36" s="1424"/>
      <c r="T36" s="1483">
        <f t="shared" si="0"/>
        <v>0</v>
      </c>
      <c r="U36" s="1483"/>
      <c r="V36" s="1483"/>
      <c r="W36" s="1483"/>
      <c r="X36" s="1483"/>
      <c r="Y36" s="1483"/>
      <c r="Z36" s="135"/>
      <c r="AA36" s="1343" t="s">
        <v>82</v>
      </c>
      <c r="AB36" s="1344"/>
      <c r="AC36" s="1347" t="s">
        <v>83</v>
      </c>
      <c r="AD36" s="1344"/>
      <c r="AE36" s="1522" t="s">
        <v>84</v>
      </c>
      <c r="AF36" s="1522"/>
      <c r="AG36" s="1522"/>
      <c r="AH36" s="1522"/>
      <c r="AI36" s="1377" t="s">
        <v>343</v>
      </c>
      <c r="AJ36" s="1375" t="s">
        <v>85</v>
      </c>
      <c r="AK36" s="12"/>
      <c r="AL36" s="34"/>
    </row>
    <row r="37" spans="1:38" ht="21" customHeight="1">
      <c r="A37" s="134"/>
      <c r="B37" s="1505"/>
      <c r="C37" s="1484" t="s">
        <v>242</v>
      </c>
      <c r="D37" s="1485"/>
      <c r="E37" s="1485"/>
      <c r="F37" s="1485"/>
      <c r="G37" s="1485"/>
      <c r="H37" s="1485"/>
      <c r="I37" s="1486"/>
      <c r="J37" s="1507"/>
      <c r="K37" s="1507"/>
      <c r="L37" s="1507"/>
      <c r="M37" s="1507"/>
      <c r="N37" s="1507"/>
      <c r="O37" s="1358"/>
      <c r="P37" s="1359"/>
      <c r="Q37" s="1359"/>
      <c r="R37" s="1359"/>
      <c r="S37" s="1360"/>
      <c r="T37" s="1331">
        <f t="shared" si="0"/>
        <v>0</v>
      </c>
      <c r="U37" s="1331"/>
      <c r="V37" s="1331"/>
      <c r="W37" s="1331"/>
      <c r="X37" s="1331"/>
      <c r="Y37" s="1331"/>
      <c r="Z37" s="135"/>
      <c r="AA37" s="1345"/>
      <c r="AB37" s="1346"/>
      <c r="AC37" s="1348"/>
      <c r="AD37" s="1346"/>
      <c r="AE37" s="1523"/>
      <c r="AF37" s="1523"/>
      <c r="AG37" s="1523"/>
      <c r="AH37" s="1523"/>
      <c r="AI37" s="1378"/>
      <c r="AJ37" s="1376"/>
      <c r="AK37" s="12"/>
      <c r="AL37" s="34"/>
    </row>
    <row r="38" spans="1:38" ht="21" customHeight="1">
      <c r="A38" s="134"/>
      <c r="B38" s="1505"/>
      <c r="C38" s="1484" t="s">
        <v>243</v>
      </c>
      <c r="D38" s="1485"/>
      <c r="E38" s="1485"/>
      <c r="F38" s="1485"/>
      <c r="G38" s="1485"/>
      <c r="H38" s="1485"/>
      <c r="I38" s="1486"/>
      <c r="J38" s="1507"/>
      <c r="K38" s="1507"/>
      <c r="L38" s="1507"/>
      <c r="M38" s="1507"/>
      <c r="N38" s="1507"/>
      <c r="O38" s="1358"/>
      <c r="P38" s="1359"/>
      <c r="Q38" s="1359"/>
      <c r="R38" s="1359"/>
      <c r="S38" s="1360"/>
      <c r="T38" s="1331">
        <f t="shared" si="0"/>
        <v>0</v>
      </c>
      <c r="U38" s="1331"/>
      <c r="V38" s="1331"/>
      <c r="W38" s="1331"/>
      <c r="X38" s="1331"/>
      <c r="Y38" s="1331"/>
      <c r="Z38" s="135"/>
      <c r="AA38" s="1370" t="s">
        <v>86</v>
      </c>
      <c r="AB38" s="1371"/>
      <c r="AC38" s="1372"/>
      <c r="AD38" s="1372"/>
      <c r="AE38" s="1342"/>
      <c r="AF38" s="1342"/>
      <c r="AG38" s="1342"/>
      <c r="AH38" s="1342"/>
      <c r="AI38" s="1379"/>
      <c r="AJ38" s="228"/>
      <c r="AK38" s="12"/>
      <c r="AL38" s="34"/>
    </row>
    <row r="39" spans="1:38" ht="21" customHeight="1">
      <c r="A39" s="134"/>
      <c r="B39" s="1505"/>
      <c r="C39" s="1484" t="s">
        <v>244</v>
      </c>
      <c r="D39" s="1485"/>
      <c r="E39" s="1485"/>
      <c r="F39" s="1485"/>
      <c r="G39" s="1485"/>
      <c r="H39" s="1485"/>
      <c r="I39" s="1486"/>
      <c r="J39" s="1507"/>
      <c r="K39" s="1507"/>
      <c r="L39" s="1507"/>
      <c r="M39" s="1507"/>
      <c r="N39" s="1507"/>
      <c r="O39" s="1358"/>
      <c r="P39" s="1359"/>
      <c r="Q39" s="1359"/>
      <c r="R39" s="1359"/>
      <c r="S39" s="1360"/>
      <c r="T39" s="1331">
        <f t="shared" si="0"/>
        <v>0</v>
      </c>
      <c r="U39" s="1331"/>
      <c r="V39" s="1331"/>
      <c r="W39" s="1331"/>
      <c r="X39" s="1331"/>
      <c r="Y39" s="1331"/>
      <c r="Z39" s="135"/>
      <c r="AA39" s="1370"/>
      <c r="AB39" s="1371"/>
      <c r="AC39" s="1342"/>
      <c r="AD39" s="1342"/>
      <c r="AE39" s="1342"/>
      <c r="AF39" s="1342"/>
      <c r="AG39" s="1342"/>
      <c r="AH39" s="1342"/>
      <c r="AI39" s="1380"/>
      <c r="AJ39" s="228"/>
      <c r="AK39" s="12"/>
      <c r="AL39" s="34"/>
    </row>
    <row r="40" spans="1:38" ht="21" customHeight="1" thickBot="1">
      <c r="A40" s="134"/>
      <c r="B40" s="1506"/>
      <c r="C40" s="1497" t="s">
        <v>245</v>
      </c>
      <c r="D40" s="1498"/>
      <c r="E40" s="1498"/>
      <c r="F40" s="1498"/>
      <c r="G40" s="1498"/>
      <c r="H40" s="1498"/>
      <c r="I40" s="1499"/>
      <c r="J40" s="1537"/>
      <c r="K40" s="1537"/>
      <c r="L40" s="1537"/>
      <c r="M40" s="1537"/>
      <c r="N40" s="1537"/>
      <c r="O40" s="1516"/>
      <c r="P40" s="1517"/>
      <c r="Q40" s="1517"/>
      <c r="R40" s="1517"/>
      <c r="S40" s="1518"/>
      <c r="T40" s="1361">
        <f t="shared" si="0"/>
        <v>0</v>
      </c>
      <c r="U40" s="1361"/>
      <c r="V40" s="1361"/>
      <c r="W40" s="1361"/>
      <c r="X40" s="1361"/>
      <c r="Y40" s="1361"/>
      <c r="Z40" s="135"/>
      <c r="AA40" s="1370"/>
      <c r="AB40" s="1371"/>
      <c r="AC40" s="1342"/>
      <c r="AD40" s="1342"/>
      <c r="AE40" s="1342"/>
      <c r="AF40" s="1342"/>
      <c r="AG40" s="1342"/>
      <c r="AH40" s="1342"/>
      <c r="AI40" s="1380"/>
      <c r="AJ40" s="228"/>
      <c r="AK40" s="12"/>
      <c r="AL40" s="34"/>
    </row>
    <row r="41" spans="1:38" ht="21" customHeight="1">
      <c r="A41" s="134"/>
      <c r="B41" s="1509" t="s">
        <v>510</v>
      </c>
      <c r="C41" s="1487" t="s">
        <v>87</v>
      </c>
      <c r="D41" s="1487"/>
      <c r="E41" s="1487"/>
      <c r="F41" s="1490" t="s">
        <v>511</v>
      </c>
      <c r="G41" s="1490"/>
      <c r="H41" s="1490"/>
      <c r="I41" s="1490"/>
      <c r="J41" s="1422"/>
      <c r="K41" s="1423"/>
      <c r="L41" s="1423"/>
      <c r="M41" s="1423"/>
      <c r="N41" s="1424"/>
      <c r="O41" s="1422">
        <v>0</v>
      </c>
      <c r="P41" s="1423"/>
      <c r="Q41" s="1423"/>
      <c r="R41" s="1423"/>
      <c r="S41" s="1424"/>
      <c r="T41" s="1483">
        <f t="shared" si="0"/>
        <v>0</v>
      </c>
      <c r="U41" s="1483"/>
      <c r="V41" s="1483"/>
      <c r="W41" s="1483"/>
      <c r="X41" s="1483"/>
      <c r="Y41" s="1483"/>
      <c r="Z41" s="135"/>
      <c r="AA41" s="1370"/>
      <c r="AB41" s="1371"/>
      <c r="AC41" s="1342"/>
      <c r="AD41" s="1342"/>
      <c r="AE41" s="1342"/>
      <c r="AF41" s="1342"/>
      <c r="AG41" s="1342"/>
      <c r="AH41" s="1342"/>
      <c r="AI41" s="1380"/>
      <c r="AJ41" s="228"/>
      <c r="AK41" s="12"/>
      <c r="AL41" s="34"/>
    </row>
    <row r="42" spans="1:38" ht="21" customHeight="1">
      <c r="A42" s="134"/>
      <c r="B42" s="1510"/>
      <c r="C42" s="1488"/>
      <c r="D42" s="1488"/>
      <c r="E42" s="1488"/>
      <c r="F42" s="1491" t="s">
        <v>512</v>
      </c>
      <c r="G42" s="1492"/>
      <c r="H42" s="1492"/>
      <c r="I42" s="1493"/>
      <c r="J42" s="1494"/>
      <c r="K42" s="1495"/>
      <c r="L42" s="1495"/>
      <c r="M42" s="1495"/>
      <c r="N42" s="1496"/>
      <c r="O42" s="1358">
        <v>0</v>
      </c>
      <c r="P42" s="1359"/>
      <c r="Q42" s="1359"/>
      <c r="R42" s="1359"/>
      <c r="S42" s="1360"/>
      <c r="T42" s="1331">
        <f t="shared" si="0"/>
        <v>0</v>
      </c>
      <c r="U42" s="1331"/>
      <c r="V42" s="1331"/>
      <c r="W42" s="1331"/>
      <c r="X42" s="1331"/>
      <c r="Y42" s="1331"/>
      <c r="Z42" s="135"/>
      <c r="AA42" s="1370"/>
      <c r="AB42" s="1371"/>
      <c r="AC42" s="1342"/>
      <c r="AD42" s="1342"/>
      <c r="AE42" s="1342"/>
      <c r="AF42" s="1342"/>
      <c r="AG42" s="1342"/>
      <c r="AH42" s="1342"/>
      <c r="AI42" s="1380"/>
      <c r="AJ42" s="228"/>
      <c r="AK42" s="12"/>
      <c r="AL42" s="34"/>
    </row>
    <row r="43" spans="1:38" ht="21" customHeight="1">
      <c r="A43" s="134"/>
      <c r="B43" s="1510"/>
      <c r="C43" s="1488"/>
      <c r="D43" s="1488"/>
      <c r="E43" s="1488"/>
      <c r="F43" s="1357" t="s">
        <v>513</v>
      </c>
      <c r="G43" s="1357"/>
      <c r="H43" s="1357"/>
      <c r="I43" s="1357"/>
      <c r="J43" s="1358"/>
      <c r="K43" s="1359"/>
      <c r="L43" s="1359"/>
      <c r="M43" s="1359"/>
      <c r="N43" s="1360"/>
      <c r="O43" s="1358">
        <v>0</v>
      </c>
      <c r="P43" s="1359"/>
      <c r="Q43" s="1359"/>
      <c r="R43" s="1359"/>
      <c r="S43" s="1360"/>
      <c r="T43" s="1331">
        <f t="shared" si="0"/>
        <v>0</v>
      </c>
      <c r="U43" s="1331"/>
      <c r="V43" s="1331"/>
      <c r="W43" s="1331"/>
      <c r="X43" s="1331"/>
      <c r="Y43" s="1331"/>
      <c r="Z43" s="135"/>
      <c r="AA43" s="1370"/>
      <c r="AB43" s="1371"/>
      <c r="AC43" s="1342"/>
      <c r="AD43" s="1342"/>
      <c r="AE43" s="1342"/>
      <c r="AF43" s="1342"/>
      <c r="AG43" s="1342"/>
      <c r="AH43" s="1342"/>
      <c r="AI43" s="1380"/>
      <c r="AJ43" s="228"/>
      <c r="AK43" s="12"/>
      <c r="AL43" s="34"/>
    </row>
    <row r="44" spans="1:38" ht="21" customHeight="1">
      <c r="A44" s="134"/>
      <c r="B44" s="1510"/>
      <c r="C44" s="1488"/>
      <c r="D44" s="1488"/>
      <c r="E44" s="1488"/>
      <c r="F44" s="1357" t="s">
        <v>514</v>
      </c>
      <c r="G44" s="1357"/>
      <c r="H44" s="1357"/>
      <c r="I44" s="1357"/>
      <c r="J44" s="1358"/>
      <c r="K44" s="1359"/>
      <c r="L44" s="1359"/>
      <c r="M44" s="1359"/>
      <c r="N44" s="1360"/>
      <c r="O44" s="1358">
        <v>0</v>
      </c>
      <c r="P44" s="1359"/>
      <c r="Q44" s="1359"/>
      <c r="R44" s="1359"/>
      <c r="S44" s="1360"/>
      <c r="T44" s="1331">
        <f t="shared" si="0"/>
        <v>0</v>
      </c>
      <c r="U44" s="1331"/>
      <c r="V44" s="1331"/>
      <c r="W44" s="1331"/>
      <c r="X44" s="1331"/>
      <c r="Y44" s="1331"/>
      <c r="Z44" s="135"/>
      <c r="AA44" s="1370"/>
      <c r="AB44" s="1371"/>
      <c r="AC44" s="1342"/>
      <c r="AD44" s="1342"/>
      <c r="AE44" s="1342"/>
      <c r="AF44" s="1342"/>
      <c r="AG44" s="1342"/>
      <c r="AH44" s="1342"/>
      <c r="AI44" s="1380"/>
      <c r="AJ44" s="228"/>
      <c r="AK44" s="12"/>
      <c r="AL44" s="34"/>
    </row>
    <row r="45" spans="1:38" ht="21" customHeight="1" thickBot="1">
      <c r="A45" s="134"/>
      <c r="B45" s="1510"/>
      <c r="C45" s="1489"/>
      <c r="D45" s="1489"/>
      <c r="E45" s="1489"/>
      <c r="F45" s="1512" t="s">
        <v>515</v>
      </c>
      <c r="G45" s="1512"/>
      <c r="H45" s="1512"/>
      <c r="I45" s="1512"/>
      <c r="J45" s="1513">
        <f>J41-J42-J43</f>
        <v>0</v>
      </c>
      <c r="K45" s="1514"/>
      <c r="L45" s="1514"/>
      <c r="M45" s="1514"/>
      <c r="N45" s="1515"/>
      <c r="O45" s="1516">
        <v>0</v>
      </c>
      <c r="P45" s="1517"/>
      <c r="Q45" s="1517"/>
      <c r="R45" s="1517"/>
      <c r="S45" s="1518"/>
      <c r="T45" s="1361">
        <f t="shared" si="0"/>
        <v>0</v>
      </c>
      <c r="U45" s="1361"/>
      <c r="V45" s="1361"/>
      <c r="W45" s="1361"/>
      <c r="X45" s="1361"/>
      <c r="Y45" s="1361"/>
      <c r="Z45" s="135"/>
      <c r="AA45" s="1370"/>
      <c r="AB45" s="1371"/>
      <c r="AC45" s="1342"/>
      <c r="AD45" s="1342"/>
      <c r="AE45" s="1342"/>
      <c r="AF45" s="1342"/>
      <c r="AG45" s="1342"/>
      <c r="AH45" s="1342"/>
      <c r="AI45" s="1380"/>
      <c r="AJ45" s="228"/>
      <c r="AK45" s="12"/>
      <c r="AL45" s="34"/>
    </row>
    <row r="46" spans="1:38" ht="21" customHeight="1" thickBot="1">
      <c r="A46" s="134"/>
      <c r="B46" s="1511"/>
      <c r="C46" s="1362" t="s">
        <v>516</v>
      </c>
      <c r="D46" s="1362"/>
      <c r="E46" s="1362"/>
      <c r="F46" s="1363" t="s">
        <v>511</v>
      </c>
      <c r="G46" s="1363"/>
      <c r="H46" s="1363"/>
      <c r="I46" s="1363"/>
      <c r="J46" s="1364"/>
      <c r="K46" s="1365"/>
      <c r="L46" s="1365"/>
      <c r="M46" s="1365"/>
      <c r="N46" s="1366"/>
      <c r="O46" s="1367">
        <v>0</v>
      </c>
      <c r="P46" s="1368"/>
      <c r="Q46" s="1368"/>
      <c r="R46" s="1368"/>
      <c r="S46" s="1369"/>
      <c r="T46" s="1361">
        <f t="shared" si="0"/>
        <v>0</v>
      </c>
      <c r="U46" s="1361"/>
      <c r="V46" s="1361"/>
      <c r="W46" s="1361"/>
      <c r="X46" s="1361"/>
      <c r="Y46" s="1361"/>
      <c r="Z46" s="135"/>
      <c r="AA46" s="1370"/>
      <c r="AB46" s="1371"/>
      <c r="AC46" s="1342"/>
      <c r="AD46" s="1342"/>
      <c r="AE46" s="1342"/>
      <c r="AF46" s="1342"/>
      <c r="AG46" s="1342"/>
      <c r="AH46" s="1342"/>
      <c r="AI46" s="1380"/>
      <c r="AJ46" s="228"/>
      <c r="AK46" s="12"/>
      <c r="AL46" s="34"/>
    </row>
    <row r="47" spans="1:38" ht="21" customHeight="1" thickBot="1">
      <c r="A47" s="134"/>
      <c r="B47" s="1276" t="s">
        <v>571</v>
      </c>
      <c r="C47" s="1277"/>
      <c r="D47" s="1277"/>
      <c r="E47" s="1277"/>
      <c r="F47" s="1277"/>
      <c r="G47" s="1277"/>
      <c r="H47" s="1277"/>
      <c r="I47" s="1277"/>
      <c r="J47" s="1278"/>
      <c r="K47" s="1279"/>
      <c r="L47" s="1279"/>
      <c r="M47" s="1279"/>
      <c r="N47" s="1280"/>
      <c r="O47" s="1382">
        <f>J47</f>
        <v>0</v>
      </c>
      <c r="P47" s="1383"/>
      <c r="Q47" s="1383"/>
      <c r="R47" s="1383"/>
      <c r="S47" s="1384"/>
      <c r="T47" s="1361">
        <f t="shared" si="0"/>
        <v>0</v>
      </c>
      <c r="U47" s="1361"/>
      <c r="V47" s="1361"/>
      <c r="W47" s="1361"/>
      <c r="X47" s="1361"/>
      <c r="Y47" s="1361"/>
      <c r="Z47" s="136"/>
      <c r="AA47" s="1370"/>
      <c r="AB47" s="1371"/>
      <c r="AC47" s="1342"/>
      <c r="AD47" s="1342"/>
      <c r="AE47" s="1342"/>
      <c r="AF47" s="1342"/>
      <c r="AG47" s="1342"/>
      <c r="AH47" s="1342"/>
      <c r="AI47" s="1380"/>
      <c r="AJ47" s="228"/>
      <c r="AK47" s="12"/>
      <c r="AL47" s="34"/>
    </row>
    <row r="48" spans="1:38" ht="21" customHeight="1" thickBot="1">
      <c r="A48" s="134"/>
      <c r="B48" s="1271" t="s">
        <v>88</v>
      </c>
      <c r="C48" s="1272"/>
      <c r="D48" s="1272"/>
      <c r="E48" s="1272"/>
      <c r="F48" s="1272"/>
      <c r="G48" s="1272"/>
      <c r="H48" s="1272"/>
      <c r="I48" s="1272"/>
      <c r="J48" s="1533">
        <f>SUM(J31:N41,J46)</f>
        <v>0</v>
      </c>
      <c r="K48" s="1533"/>
      <c r="L48" s="1533"/>
      <c r="M48" s="1533"/>
      <c r="N48" s="1533"/>
      <c r="O48" s="1534">
        <f>SUM(O31:S46)</f>
        <v>0</v>
      </c>
      <c r="P48" s="1535"/>
      <c r="Q48" s="1535"/>
      <c r="R48" s="1535"/>
      <c r="S48" s="1536"/>
      <c r="T48" s="1273">
        <f t="shared" si="0"/>
        <v>0</v>
      </c>
      <c r="U48" s="1274"/>
      <c r="V48" s="1274"/>
      <c r="W48" s="1274"/>
      <c r="X48" s="1274"/>
      <c r="Y48" s="1275"/>
      <c r="Z48" s="152"/>
      <c r="AA48" s="1370"/>
      <c r="AB48" s="1371"/>
      <c r="AC48" s="1342"/>
      <c r="AD48" s="1342"/>
      <c r="AE48" s="1342"/>
      <c r="AF48" s="1342"/>
      <c r="AG48" s="1342"/>
      <c r="AH48" s="1342"/>
      <c r="AI48" s="1380"/>
      <c r="AJ48" s="228"/>
      <c r="AK48" s="12"/>
      <c r="AL48" s="34"/>
    </row>
    <row r="49" spans="1:38" ht="21" customHeight="1" thickTop="1">
      <c r="A49" s="134"/>
      <c r="B49" s="1334" t="s">
        <v>89</v>
      </c>
      <c r="C49" s="1335"/>
      <c r="D49" s="1335"/>
      <c r="E49" s="1335"/>
      <c r="F49" s="1335"/>
      <c r="G49" s="1335"/>
      <c r="H49" s="1335"/>
      <c r="I49" s="1335"/>
      <c r="J49" s="1335"/>
      <c r="K49" s="1335"/>
      <c r="L49" s="1335"/>
      <c r="M49" s="1335"/>
      <c r="N49" s="1335"/>
      <c r="O49" s="1335"/>
      <c r="P49" s="1335"/>
      <c r="Q49" s="1335"/>
      <c r="R49" s="1335"/>
      <c r="S49" s="1336"/>
      <c r="T49" s="1340">
        <f>IF(SUM(O31:S40,J31:N40)=0,0,ROUNDDOWN(1-SUM(J31:N41,-J45)/SUM(O31:S40),2)*100)</f>
        <v>0</v>
      </c>
      <c r="U49" s="1341"/>
      <c r="V49" s="1341"/>
      <c r="W49" s="1341"/>
      <c r="X49" s="1385" t="s">
        <v>246</v>
      </c>
      <c r="Y49" s="1302"/>
      <c r="Z49" s="152"/>
      <c r="AA49" s="1370"/>
      <c r="AB49" s="1371"/>
      <c r="AC49" s="1342"/>
      <c r="AD49" s="1342"/>
      <c r="AE49" s="1342"/>
      <c r="AF49" s="1342"/>
      <c r="AG49" s="1342"/>
      <c r="AH49" s="1342"/>
      <c r="AI49" s="1381"/>
      <c r="AJ49" s="228"/>
      <c r="AK49" s="12"/>
      <c r="AL49" s="34"/>
    </row>
    <row r="50" spans="1:38" ht="21" customHeight="1">
      <c r="A50" s="134"/>
      <c r="B50" s="1337" t="s">
        <v>90</v>
      </c>
      <c r="C50" s="1338"/>
      <c r="D50" s="1338"/>
      <c r="E50" s="1338"/>
      <c r="F50" s="1338"/>
      <c r="G50" s="1338"/>
      <c r="H50" s="1338"/>
      <c r="I50" s="1338"/>
      <c r="J50" s="1338"/>
      <c r="K50" s="1338"/>
      <c r="L50" s="1338"/>
      <c r="M50" s="1338"/>
      <c r="N50" s="1338"/>
      <c r="O50" s="1338"/>
      <c r="P50" s="1338"/>
      <c r="Q50" s="1338"/>
      <c r="R50" s="1338"/>
      <c r="S50" s="1339"/>
      <c r="T50" s="1281">
        <f>IF(O48=0,0,ROUNDDOWN(1-SUM(J31:N41,J46)/SUM(O31:S40),2)*100)</f>
        <v>0</v>
      </c>
      <c r="U50" s="1282"/>
      <c r="V50" s="1282"/>
      <c r="W50" s="1282"/>
      <c r="X50" s="1283" t="s">
        <v>246</v>
      </c>
      <c r="Y50" s="1284"/>
      <c r="Z50" s="155"/>
      <c r="AA50" s="230" t="s">
        <v>247</v>
      </c>
      <c r="AB50" s="147"/>
      <c r="AC50" s="1342"/>
      <c r="AD50" s="1342"/>
      <c r="AE50" s="1342"/>
      <c r="AF50" s="1342"/>
      <c r="AG50" s="1342"/>
      <c r="AH50" s="1342"/>
      <c r="AI50" s="151"/>
      <c r="AJ50" s="228"/>
      <c r="AK50" s="12"/>
      <c r="AL50" s="34"/>
    </row>
    <row r="51" spans="1:38" ht="21" customHeight="1">
      <c r="A51" s="325"/>
      <c r="B51" s="1337" t="s">
        <v>517</v>
      </c>
      <c r="C51" s="1338"/>
      <c r="D51" s="1338"/>
      <c r="E51" s="1338"/>
      <c r="F51" s="1338"/>
      <c r="G51" s="1338"/>
      <c r="H51" s="1338"/>
      <c r="I51" s="1338"/>
      <c r="J51" s="1338"/>
      <c r="K51" s="1338"/>
      <c r="L51" s="1338"/>
      <c r="M51" s="1338"/>
      <c r="N51" s="1338"/>
      <c r="O51" s="1338"/>
      <c r="P51" s="1338"/>
      <c r="Q51" s="1338"/>
      <c r="R51" s="1338"/>
      <c r="S51" s="1339"/>
      <c r="T51" s="1281">
        <f>IFERROR(ROUNDDOWN((J45+J46)/O48*100,0),0)*-1</f>
        <v>0</v>
      </c>
      <c r="U51" s="1282"/>
      <c r="V51" s="1282"/>
      <c r="W51" s="1282"/>
      <c r="X51" s="1283" t="s">
        <v>246</v>
      </c>
      <c r="Y51" s="1284"/>
      <c r="Z51" s="155"/>
      <c r="AA51" s="230"/>
      <c r="AB51" s="147"/>
      <c r="AC51" s="1342"/>
      <c r="AD51" s="1342"/>
      <c r="AE51" s="1342"/>
      <c r="AF51" s="1342"/>
      <c r="AG51" s="1342"/>
      <c r="AH51" s="1342"/>
      <c r="AI51" s="151"/>
      <c r="AJ51" s="228"/>
      <c r="AK51" s="12"/>
      <c r="AL51" s="34"/>
    </row>
    <row r="52" spans="1:38" ht="21" customHeight="1">
      <c r="A52" s="325"/>
      <c r="B52" s="1337" t="s">
        <v>518</v>
      </c>
      <c r="C52" s="1338"/>
      <c r="D52" s="1338"/>
      <c r="E52" s="1338"/>
      <c r="F52" s="1338"/>
      <c r="G52" s="1338"/>
      <c r="H52" s="1338"/>
      <c r="I52" s="1338"/>
      <c r="J52" s="1338"/>
      <c r="K52" s="1338"/>
      <c r="L52" s="1338"/>
      <c r="M52" s="1338"/>
      <c r="N52" s="1338"/>
      <c r="O52" s="1338"/>
      <c r="P52" s="1338"/>
      <c r="Q52" s="1338"/>
      <c r="R52" s="1338"/>
      <c r="S52" s="1339"/>
      <c r="T52" s="1332">
        <f>IFERROR(ROUNDDOWN(J46/O48*100,1),0)*-1</f>
        <v>0</v>
      </c>
      <c r="U52" s="1333"/>
      <c r="V52" s="1333"/>
      <c r="W52" s="1333"/>
      <c r="X52" s="1283" t="s">
        <v>246</v>
      </c>
      <c r="Y52" s="1284"/>
      <c r="Z52" s="155"/>
      <c r="AA52" s="230"/>
      <c r="AB52" s="147"/>
      <c r="AC52" s="1342"/>
      <c r="AD52" s="1342"/>
      <c r="AE52" s="1342"/>
      <c r="AF52" s="1342"/>
      <c r="AG52" s="1342"/>
      <c r="AH52" s="1342"/>
      <c r="AI52" s="151"/>
      <c r="AJ52" s="228"/>
      <c r="AK52" s="12"/>
      <c r="AL52" s="34"/>
    </row>
    <row r="53" spans="1:38" ht="21" customHeight="1" thickBot="1">
      <c r="A53" s="134"/>
      <c r="B53" s="1352" t="s">
        <v>91</v>
      </c>
      <c r="C53" s="1353"/>
      <c r="D53" s="1353"/>
      <c r="E53" s="1353"/>
      <c r="F53" s="1353"/>
      <c r="G53" s="1353"/>
      <c r="H53" s="1353"/>
      <c r="I53" s="1353"/>
      <c r="J53" s="1353"/>
      <c r="K53" s="1353"/>
      <c r="L53" s="1353"/>
      <c r="M53" s="1353"/>
      <c r="N53" s="1353"/>
      <c r="O53" s="1353"/>
      <c r="P53" s="1353"/>
      <c r="Q53" s="1353"/>
      <c r="R53" s="1353"/>
      <c r="S53" s="1353"/>
      <c r="T53" s="1354"/>
      <c r="U53" s="1355"/>
      <c r="V53" s="1355"/>
      <c r="W53" s="1355"/>
      <c r="X53" s="1355"/>
      <c r="Y53" s="1356"/>
      <c r="Z53" s="155"/>
      <c r="AA53" s="230"/>
      <c r="AB53" s="147"/>
      <c r="AC53" s="1342"/>
      <c r="AD53" s="1342"/>
      <c r="AE53" s="1342"/>
      <c r="AF53" s="1342"/>
      <c r="AG53" s="1342"/>
      <c r="AH53" s="1342"/>
      <c r="AI53" s="151"/>
      <c r="AJ53" s="228"/>
      <c r="AK53" s="12"/>
      <c r="AL53" s="34"/>
    </row>
    <row r="54" spans="1:38" ht="21" customHeight="1" thickBot="1">
      <c r="A54" s="134"/>
      <c r="B54" s="369" t="s">
        <v>399</v>
      </c>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155"/>
      <c r="AA54" s="230"/>
      <c r="AB54" s="147"/>
      <c r="AC54" s="1342"/>
      <c r="AD54" s="1342"/>
      <c r="AE54" s="1342"/>
      <c r="AF54" s="1342"/>
      <c r="AG54" s="1342"/>
      <c r="AH54" s="1342"/>
      <c r="AI54" s="151"/>
      <c r="AJ54" s="228"/>
      <c r="AK54" s="12"/>
      <c r="AL54" s="34"/>
    </row>
    <row r="55" spans="1:38" ht="21" customHeight="1">
      <c r="A55" s="134"/>
      <c r="B55" s="1530" t="s">
        <v>519</v>
      </c>
      <c r="C55" s="1531"/>
      <c r="D55" s="1531"/>
      <c r="E55" s="1531"/>
      <c r="F55" s="1531"/>
      <c r="G55" s="1531"/>
      <c r="H55" s="1531"/>
      <c r="I55" s="1531"/>
      <c r="J55" s="1531"/>
      <c r="K55" s="1531"/>
      <c r="L55" s="1531"/>
      <c r="M55" s="1531"/>
      <c r="N55" s="1531"/>
      <c r="O55" s="1531"/>
      <c r="P55" s="1531"/>
      <c r="Q55" s="1531"/>
      <c r="R55" s="1531"/>
      <c r="S55" s="1531"/>
      <c r="T55" s="1531"/>
      <c r="U55" s="1531"/>
      <c r="V55" s="1531"/>
      <c r="W55" s="1531"/>
      <c r="X55" s="1531"/>
      <c r="Y55" s="1532"/>
      <c r="Z55" s="155"/>
      <c r="AA55" s="230"/>
      <c r="AB55" s="147"/>
      <c r="AC55" s="1342"/>
      <c r="AD55" s="1342"/>
      <c r="AE55" s="1342"/>
      <c r="AF55" s="1342"/>
      <c r="AG55" s="1342"/>
      <c r="AH55" s="1342"/>
      <c r="AI55" s="151"/>
      <c r="AJ55" s="228"/>
      <c r="AK55" s="12"/>
      <c r="AL55" s="34"/>
    </row>
    <row r="56" spans="1:38" ht="21" customHeight="1">
      <c r="A56" s="134"/>
      <c r="B56" s="1349" t="s">
        <v>643</v>
      </c>
      <c r="C56" s="1350"/>
      <c r="D56" s="1350"/>
      <c r="E56" s="1350"/>
      <c r="F56" s="1350"/>
      <c r="G56" s="1350"/>
      <c r="H56" s="1350"/>
      <c r="I56" s="1350"/>
      <c r="J56" s="1350"/>
      <c r="K56" s="1350"/>
      <c r="L56" s="1350"/>
      <c r="M56" s="1350"/>
      <c r="N56" s="1350"/>
      <c r="O56" s="1350"/>
      <c r="P56" s="1350"/>
      <c r="Q56" s="1350"/>
      <c r="R56" s="1350"/>
      <c r="S56" s="1350"/>
      <c r="T56" s="1350"/>
      <c r="U56" s="1350"/>
      <c r="V56" s="1350"/>
      <c r="W56" s="1350"/>
      <c r="X56" s="1350"/>
      <c r="Y56" s="1351" t="s">
        <v>248</v>
      </c>
      <c r="Z56" s="155"/>
      <c r="AA56" s="230"/>
      <c r="AB56" s="147"/>
      <c r="AC56" s="1342"/>
      <c r="AD56" s="1342"/>
      <c r="AE56" s="1342"/>
      <c r="AF56" s="1342"/>
      <c r="AG56" s="1342"/>
      <c r="AH56" s="1342"/>
      <c r="AI56" s="151"/>
      <c r="AJ56" s="228"/>
      <c r="AK56" s="12"/>
      <c r="AL56" s="34"/>
    </row>
    <row r="57" spans="1:38" ht="21" customHeight="1">
      <c r="A57" s="134"/>
      <c r="B57" s="1349"/>
      <c r="C57" s="1350"/>
      <c r="D57" s="1350"/>
      <c r="E57" s="1350"/>
      <c r="F57" s="1350"/>
      <c r="G57" s="1350"/>
      <c r="H57" s="1350"/>
      <c r="I57" s="1350"/>
      <c r="J57" s="1350"/>
      <c r="K57" s="1350"/>
      <c r="L57" s="1350"/>
      <c r="M57" s="1350"/>
      <c r="N57" s="1350"/>
      <c r="O57" s="1350"/>
      <c r="P57" s="1350"/>
      <c r="Q57" s="1350"/>
      <c r="R57" s="1350"/>
      <c r="S57" s="1350"/>
      <c r="T57" s="1350"/>
      <c r="U57" s="1350"/>
      <c r="V57" s="1350"/>
      <c r="W57" s="1350"/>
      <c r="X57" s="1350"/>
      <c r="Y57" s="1351"/>
      <c r="Z57" s="229"/>
      <c r="AA57" s="230"/>
      <c r="AB57" s="147"/>
      <c r="AC57" s="1342"/>
      <c r="AD57" s="1342"/>
      <c r="AE57" s="1342"/>
      <c r="AF57" s="1342"/>
      <c r="AG57" s="1342"/>
      <c r="AH57" s="1342"/>
      <c r="AI57" s="151"/>
      <c r="AJ57" s="228"/>
      <c r="AK57" s="12"/>
      <c r="AL57" s="34"/>
    </row>
    <row r="58" spans="1:38" ht="21" customHeight="1">
      <c r="A58" s="134"/>
      <c r="B58" s="1613" t="s">
        <v>644</v>
      </c>
      <c r="C58" s="1614"/>
      <c r="D58" s="1614"/>
      <c r="E58" s="1614"/>
      <c r="F58" s="1614"/>
      <c r="G58" s="1614"/>
      <c r="H58" s="1614"/>
      <c r="I58" s="1614"/>
      <c r="J58" s="1614"/>
      <c r="K58" s="1614"/>
      <c r="L58" s="1614"/>
      <c r="M58" s="1614"/>
      <c r="N58" s="1614"/>
      <c r="O58" s="1614"/>
      <c r="P58" s="1614"/>
      <c r="Q58" s="1614"/>
      <c r="R58" s="1614"/>
      <c r="S58" s="1614"/>
      <c r="T58" s="1614"/>
      <c r="U58" s="1614"/>
      <c r="V58" s="1614"/>
      <c r="W58" s="1614"/>
      <c r="X58" s="1614"/>
      <c r="Y58" s="1612" t="s">
        <v>248</v>
      </c>
      <c r="Z58" s="229"/>
      <c r="AA58" s="230"/>
      <c r="AB58" s="147"/>
      <c r="AC58" s="1342"/>
      <c r="AD58" s="1342"/>
      <c r="AE58" s="1342"/>
      <c r="AF58" s="1342"/>
      <c r="AG58" s="1342"/>
      <c r="AH58" s="1342"/>
      <c r="AI58" s="151"/>
      <c r="AJ58" s="228"/>
      <c r="AK58" s="12"/>
      <c r="AL58" s="34"/>
    </row>
    <row r="59" spans="1:38" ht="21" customHeight="1" thickBot="1">
      <c r="A59" s="134"/>
      <c r="B59" s="1608"/>
      <c r="C59" s="1609"/>
      <c r="D59" s="1609"/>
      <c r="E59" s="1609"/>
      <c r="F59" s="1609"/>
      <c r="G59" s="1609"/>
      <c r="H59" s="1609"/>
      <c r="I59" s="1609"/>
      <c r="J59" s="1609"/>
      <c r="K59" s="1609"/>
      <c r="L59" s="1609"/>
      <c r="M59" s="1609"/>
      <c r="N59" s="1609"/>
      <c r="O59" s="1609"/>
      <c r="P59" s="1609"/>
      <c r="Q59" s="1609"/>
      <c r="R59" s="1609"/>
      <c r="S59" s="1609"/>
      <c r="T59" s="1609"/>
      <c r="U59" s="1609"/>
      <c r="V59" s="1609"/>
      <c r="W59" s="1609"/>
      <c r="X59" s="1609"/>
      <c r="Y59" s="1611"/>
      <c r="Z59" s="152"/>
      <c r="AA59" s="230"/>
      <c r="AB59" s="147"/>
      <c r="AC59" s="1342"/>
      <c r="AD59" s="1342"/>
      <c r="AE59" s="1342"/>
      <c r="AF59" s="1342"/>
      <c r="AG59" s="1342"/>
      <c r="AH59" s="1342"/>
      <c r="AI59" s="151"/>
      <c r="AJ59" s="228"/>
      <c r="AK59" s="12"/>
      <c r="AL59" s="34"/>
    </row>
    <row r="60" spans="1:38" ht="21" customHeight="1">
      <c r="A60" s="134"/>
      <c r="B60" s="369"/>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152"/>
      <c r="AA60" s="230"/>
      <c r="AB60" s="147"/>
      <c r="AC60" s="1342"/>
      <c r="AD60" s="1342"/>
      <c r="AE60" s="1342"/>
      <c r="AF60" s="1342"/>
      <c r="AG60" s="1342"/>
      <c r="AH60" s="1342"/>
      <c r="AI60" s="151"/>
      <c r="AJ60" s="228"/>
      <c r="AK60" s="12"/>
      <c r="AL60" s="34"/>
    </row>
    <row r="61" spans="1:38" ht="21" customHeight="1" thickBot="1">
      <c r="A61" s="134"/>
      <c r="B61" s="369" t="s">
        <v>957</v>
      </c>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152"/>
      <c r="AA61" s="230"/>
      <c r="AB61" s="147"/>
      <c r="AC61" s="1342"/>
      <c r="AD61" s="1342"/>
      <c r="AE61" s="1342"/>
      <c r="AF61" s="1342"/>
      <c r="AG61" s="1342"/>
      <c r="AH61" s="1342"/>
      <c r="AI61" s="151"/>
      <c r="AJ61" s="228"/>
      <c r="AK61" s="12"/>
      <c r="AL61" s="34"/>
    </row>
    <row r="62" spans="1:38" ht="21" customHeight="1">
      <c r="A62" s="134"/>
      <c r="B62" s="1606" t="s">
        <v>958</v>
      </c>
      <c r="C62" s="1607"/>
      <c r="D62" s="1607"/>
      <c r="E62" s="1607"/>
      <c r="F62" s="1607"/>
      <c r="G62" s="1607"/>
      <c r="H62" s="1607"/>
      <c r="I62" s="1607"/>
      <c r="J62" s="1607"/>
      <c r="K62" s="1607"/>
      <c r="L62" s="1607"/>
      <c r="M62" s="1607"/>
      <c r="N62" s="1607"/>
      <c r="O62" s="1607"/>
      <c r="P62" s="1607"/>
      <c r="Q62" s="1607"/>
      <c r="R62" s="1607"/>
      <c r="S62" s="1607"/>
      <c r="T62" s="1607"/>
      <c r="U62" s="1607"/>
      <c r="V62" s="1607"/>
      <c r="W62" s="1607"/>
      <c r="X62" s="1607"/>
      <c r="Y62" s="1610" t="s">
        <v>248</v>
      </c>
      <c r="Z62" s="152"/>
      <c r="AA62" s="230"/>
      <c r="AB62" s="147"/>
      <c r="AC62" s="1342"/>
      <c r="AD62" s="1342"/>
      <c r="AE62" s="1342"/>
      <c r="AF62" s="1342"/>
      <c r="AG62" s="1342"/>
      <c r="AH62" s="1342"/>
      <c r="AI62" s="151"/>
      <c r="AJ62" s="228"/>
      <c r="AK62" s="12"/>
      <c r="AL62" s="34"/>
    </row>
    <row r="63" spans="1:38" ht="21" customHeight="1" thickBot="1">
      <c r="A63" s="134"/>
      <c r="B63" s="1608"/>
      <c r="C63" s="1609"/>
      <c r="D63" s="1609"/>
      <c r="E63" s="1609"/>
      <c r="F63" s="1609"/>
      <c r="G63" s="1609"/>
      <c r="H63" s="1609"/>
      <c r="I63" s="1609"/>
      <c r="J63" s="1609"/>
      <c r="K63" s="1609"/>
      <c r="L63" s="1609"/>
      <c r="M63" s="1609"/>
      <c r="N63" s="1609"/>
      <c r="O63" s="1609"/>
      <c r="P63" s="1609"/>
      <c r="Q63" s="1609"/>
      <c r="R63" s="1609"/>
      <c r="S63" s="1609"/>
      <c r="T63" s="1609"/>
      <c r="U63" s="1609"/>
      <c r="V63" s="1609"/>
      <c r="W63" s="1609"/>
      <c r="X63" s="1609"/>
      <c r="Y63" s="1611"/>
      <c r="Z63" s="152"/>
      <c r="AA63" s="230"/>
      <c r="AB63" s="147"/>
      <c r="AC63" s="1342"/>
      <c r="AD63" s="1342"/>
      <c r="AE63" s="1342"/>
      <c r="AF63" s="1342"/>
      <c r="AG63" s="1342"/>
      <c r="AH63" s="1342"/>
      <c r="AI63" s="151"/>
      <c r="AJ63" s="228"/>
      <c r="AK63" s="12"/>
      <c r="AL63" s="34"/>
    </row>
    <row r="64" spans="1:38" ht="21" customHeight="1" thickBot="1">
      <c r="A64" s="134"/>
      <c r="B64" s="394"/>
      <c r="C64" s="394"/>
      <c r="D64" s="394"/>
      <c r="E64" s="394"/>
      <c r="F64" s="394"/>
      <c r="G64" s="394"/>
      <c r="H64" s="394"/>
      <c r="I64" s="394"/>
      <c r="J64" s="394"/>
      <c r="K64" s="394"/>
      <c r="L64" s="394"/>
      <c r="M64" s="394"/>
      <c r="N64" s="394"/>
      <c r="O64" s="394"/>
      <c r="P64" s="394"/>
      <c r="Q64" s="394"/>
      <c r="R64" s="394"/>
      <c r="S64" s="394"/>
      <c r="T64" s="394"/>
      <c r="U64" s="394"/>
      <c r="V64" s="394"/>
      <c r="W64" s="394"/>
      <c r="X64" s="394"/>
      <c r="Y64" s="394"/>
      <c r="Z64" s="152"/>
      <c r="AA64" s="231"/>
      <c r="AB64" s="232"/>
      <c r="AC64" s="1529"/>
      <c r="AD64" s="1529"/>
      <c r="AE64" s="1529"/>
      <c r="AF64" s="1529"/>
      <c r="AG64" s="1529"/>
      <c r="AH64" s="1529"/>
      <c r="AI64" s="233"/>
      <c r="AJ64" s="234"/>
      <c r="AK64" s="12"/>
      <c r="AL64" s="34"/>
    </row>
    <row r="65" spans="1:1">
      <c r="A65" s="134"/>
    </row>
  </sheetData>
  <sheetProtection algorithmName="SHA-512" hashValue="Ezh+Pgbosn4F2OJtshbef050AsrKnTvSwy4EE8rGvvUP8IS6pTWBhsqaHGDNZEfpXT8m551y2Ny+gs2N6CyMkA==" saltValue="+cyU9QysrA+9V0SWPoyZbQ==" spinCount="100000" sheet="1" formatCells="0" formatRows="0" insertRows="0" deleteRows="0" selectLockedCells="1" autoFilter="0" pivotTables="0"/>
  <mergeCells count="278">
    <mergeCell ref="AA9:AJ17"/>
    <mergeCell ref="B62:X63"/>
    <mergeCell ref="Y62:Y63"/>
    <mergeCell ref="Y58:Y59"/>
    <mergeCell ref="B58:X59"/>
    <mergeCell ref="B16:B17"/>
    <mergeCell ref="E15:H15"/>
    <mergeCell ref="I15:J15"/>
    <mergeCell ref="X17:Y17"/>
    <mergeCell ref="M17:O17"/>
    <mergeCell ref="M15:O16"/>
    <mergeCell ref="X15:Y16"/>
    <mergeCell ref="S17:T17"/>
    <mergeCell ref="L15:L17"/>
    <mergeCell ref="C16:D16"/>
    <mergeCell ref="C17:D17"/>
    <mergeCell ref="B31:B35"/>
    <mergeCell ref="B26:C26"/>
    <mergeCell ref="G26:J26"/>
    <mergeCell ref="K26:L26"/>
    <mergeCell ref="M26:P26"/>
    <mergeCell ref="J33:N33"/>
    <mergeCell ref="C31:E32"/>
    <mergeCell ref="C33:I33"/>
    <mergeCell ref="O35:S35"/>
    <mergeCell ref="J35:N35"/>
    <mergeCell ref="J34:N34"/>
    <mergeCell ref="O32:S32"/>
    <mergeCell ref="AA6:AJ6"/>
    <mergeCell ref="AB7:AJ7"/>
    <mergeCell ref="AA22:AD22"/>
    <mergeCell ref="AA23:AD23"/>
    <mergeCell ref="AA24:AD24"/>
    <mergeCell ref="AA25:AD25"/>
    <mergeCell ref="AA19:AD21"/>
    <mergeCell ref="AB8:AJ8"/>
    <mergeCell ref="AA28:AD28"/>
    <mergeCell ref="R27:S27"/>
    <mergeCell ref="T26:V26"/>
    <mergeCell ref="O33:S33"/>
    <mergeCell ref="O13:Q13"/>
    <mergeCell ref="R13:S13"/>
    <mergeCell ref="T13:W13"/>
    <mergeCell ref="X13:Y13"/>
    <mergeCell ref="V15:W17"/>
    <mergeCell ref="AA29:AJ34"/>
    <mergeCell ref="AI19:AJ21"/>
    <mergeCell ref="AG19:AG21"/>
    <mergeCell ref="AE59:AH59"/>
    <mergeCell ref="AE60:AH60"/>
    <mergeCell ref="AE61:AH61"/>
    <mergeCell ref="B55:Y55"/>
    <mergeCell ref="J48:N48"/>
    <mergeCell ref="O48:S48"/>
    <mergeCell ref="J40:N40"/>
    <mergeCell ref="E19:H19"/>
    <mergeCell ref="O36:S36"/>
    <mergeCell ref="T36:Y36"/>
    <mergeCell ref="P21:T21"/>
    <mergeCell ref="B21:D22"/>
    <mergeCell ref="F21:J21"/>
    <mergeCell ref="B20:D20"/>
    <mergeCell ref="C23:D25"/>
    <mergeCell ref="S20:U20"/>
    <mergeCell ref="M25:R25"/>
    <mergeCell ref="I23:K24"/>
    <mergeCell ref="I25:K25"/>
    <mergeCell ref="T37:Y37"/>
    <mergeCell ref="T33:Y33"/>
    <mergeCell ref="F22:H22"/>
    <mergeCell ref="AE58:AH58"/>
    <mergeCell ref="AE54:AH54"/>
    <mergeCell ref="AE36:AH37"/>
    <mergeCell ref="E16:F16"/>
    <mergeCell ref="X27:Y27"/>
    <mergeCell ref="B19:D19"/>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J32:N32"/>
    <mergeCell ref="J31:N31"/>
    <mergeCell ref="AC55:AD55"/>
    <mergeCell ref="AE63:AH63"/>
    <mergeCell ref="C34:I34"/>
    <mergeCell ref="C35:I35"/>
    <mergeCell ref="T35:Y35"/>
    <mergeCell ref="I19:K19"/>
    <mergeCell ref="T34:Y34"/>
    <mergeCell ref="B27:C27"/>
    <mergeCell ref="AE62:AH62"/>
    <mergeCell ref="AE51:AH51"/>
    <mergeCell ref="AE52:AH52"/>
    <mergeCell ref="B36:B40"/>
    <mergeCell ref="J37:N37"/>
    <mergeCell ref="J36:N36"/>
    <mergeCell ref="J39:N39"/>
    <mergeCell ref="B41:B46"/>
    <mergeCell ref="F45:I45"/>
    <mergeCell ref="J45:N45"/>
    <mergeCell ref="O45:S45"/>
    <mergeCell ref="J43:N43"/>
    <mergeCell ref="O43:S43"/>
    <mergeCell ref="C37:I37"/>
    <mergeCell ref="C36:I36"/>
    <mergeCell ref="J38:N38"/>
    <mergeCell ref="O40:S40"/>
    <mergeCell ref="C38:I38"/>
    <mergeCell ref="T41:Y41"/>
    <mergeCell ref="O42:S42"/>
    <mergeCell ref="C39:I39"/>
    <mergeCell ref="O37:S37"/>
    <mergeCell ref="O39:S39"/>
    <mergeCell ref="O38:S38"/>
    <mergeCell ref="C41:E45"/>
    <mergeCell ref="F41:I41"/>
    <mergeCell ref="J41:N41"/>
    <mergeCell ref="F42:I42"/>
    <mergeCell ref="J42:N42"/>
    <mergeCell ref="T42:Y42"/>
    <mergeCell ref="F43:I43"/>
    <mergeCell ref="C40:I40"/>
    <mergeCell ref="T38:Y38"/>
    <mergeCell ref="T39:Y39"/>
    <mergeCell ref="O41:S41"/>
    <mergeCell ref="C6:K6"/>
    <mergeCell ref="L6:O6"/>
    <mergeCell ref="E17:F17"/>
    <mergeCell ref="C15:D15"/>
    <mergeCell ref="M10:Y10"/>
    <mergeCell ref="C7:S7"/>
    <mergeCell ref="T7:Y7"/>
    <mergeCell ref="R14:Y14"/>
    <mergeCell ref="O14:Q14"/>
    <mergeCell ref="L14:N14"/>
    <mergeCell ref="C14:E14"/>
    <mergeCell ref="F14:K14"/>
    <mergeCell ref="L11:Y11"/>
    <mergeCell ref="C10:K10"/>
    <mergeCell ref="P17:R17"/>
    <mergeCell ref="C11:K11"/>
    <mergeCell ref="C8:Y8"/>
    <mergeCell ref="P15:R15"/>
    <mergeCell ref="P16:R16"/>
    <mergeCell ref="P6:Y6"/>
    <mergeCell ref="S15:T15"/>
    <mergeCell ref="C13:D13"/>
    <mergeCell ref="F13:H13"/>
    <mergeCell ref="J13:N13"/>
    <mergeCell ref="S16:T16"/>
    <mergeCell ref="V25:X25"/>
    <mergeCell ref="V23:X24"/>
    <mergeCell ref="S25:U25"/>
    <mergeCell ref="S23:U24"/>
    <mergeCell ref="O31:S31"/>
    <mergeCell ref="F31:I31"/>
    <mergeCell ref="V19:Y19"/>
    <mergeCell ref="S19:U19"/>
    <mergeCell ref="AH19:AH21"/>
    <mergeCell ref="AF19:AF21"/>
    <mergeCell ref="J30:N30"/>
    <mergeCell ref="O30:S30"/>
    <mergeCell ref="E20:G20"/>
    <mergeCell ref="L20:R20"/>
    <mergeCell ref="L21:N21"/>
    <mergeCell ref="AE19:AE21"/>
    <mergeCell ref="D27:F27"/>
    <mergeCell ref="T27:W27"/>
    <mergeCell ref="I20:K20"/>
    <mergeCell ref="M19:R19"/>
    <mergeCell ref="AI22:AJ22"/>
    <mergeCell ref="AJ36:AJ37"/>
    <mergeCell ref="AI36:AI37"/>
    <mergeCell ref="AI38:AI49"/>
    <mergeCell ref="AI23:AJ23"/>
    <mergeCell ref="AI24:AJ24"/>
    <mergeCell ref="T40:Y40"/>
    <mergeCell ref="O34:S34"/>
    <mergeCell ref="AI25:AJ25"/>
    <mergeCell ref="AI27:AJ27"/>
    <mergeCell ref="AI28:AJ28"/>
    <mergeCell ref="O47:S47"/>
    <mergeCell ref="T47:Y47"/>
    <mergeCell ref="X49:Y49"/>
    <mergeCell ref="AA26:AD26"/>
    <mergeCell ref="AA27:AD27"/>
    <mergeCell ref="AE47:AH47"/>
    <mergeCell ref="AI26:AJ26"/>
    <mergeCell ref="AE40:AH40"/>
    <mergeCell ref="AE38:AH38"/>
    <mergeCell ref="AE39:AH39"/>
    <mergeCell ref="AE43:AH43"/>
    <mergeCell ref="AE44:AH44"/>
    <mergeCell ref="AE45:AH45"/>
    <mergeCell ref="AC50:AD50"/>
    <mergeCell ref="AE50:AH50"/>
    <mergeCell ref="AA38:AB49"/>
    <mergeCell ref="AC41:AD41"/>
    <mergeCell ref="AC44:AD44"/>
    <mergeCell ref="AC45:AD45"/>
    <mergeCell ref="AC38:AD38"/>
    <mergeCell ref="AC39:AD39"/>
    <mergeCell ref="AC40:AD40"/>
    <mergeCell ref="AC47:AD47"/>
    <mergeCell ref="AC48:AD48"/>
    <mergeCell ref="AC43:AD43"/>
    <mergeCell ref="AE48:AH48"/>
    <mergeCell ref="AE49:AH49"/>
    <mergeCell ref="AC46:AD46"/>
    <mergeCell ref="AE57:AH57"/>
    <mergeCell ref="AA36:AB37"/>
    <mergeCell ref="AE46:AH46"/>
    <mergeCell ref="AC36:AD37"/>
    <mergeCell ref="AC42:AD42"/>
    <mergeCell ref="B56:X57"/>
    <mergeCell ref="Y56:Y57"/>
    <mergeCell ref="B53:S53"/>
    <mergeCell ref="T53:Y53"/>
    <mergeCell ref="AE53:AH53"/>
    <mergeCell ref="AC49:AD49"/>
    <mergeCell ref="AE41:AH41"/>
    <mergeCell ref="AE42:AH42"/>
    <mergeCell ref="T43:Y43"/>
    <mergeCell ref="F44:I44"/>
    <mergeCell ref="J44:N44"/>
    <mergeCell ref="O44:S44"/>
    <mergeCell ref="T44:Y44"/>
    <mergeCell ref="T45:Y45"/>
    <mergeCell ref="C46:E46"/>
    <mergeCell ref="F46:I46"/>
    <mergeCell ref="J46:N46"/>
    <mergeCell ref="O46:S46"/>
    <mergeCell ref="T46:Y46"/>
    <mergeCell ref="T51:W51"/>
    <mergeCell ref="X51:Y51"/>
    <mergeCell ref="T52:W52"/>
    <mergeCell ref="B49:S49"/>
    <mergeCell ref="B50:S50"/>
    <mergeCell ref="B51:S51"/>
    <mergeCell ref="B52:S52"/>
    <mergeCell ref="X52:Y52"/>
    <mergeCell ref="T49:W49"/>
    <mergeCell ref="B48:I48"/>
    <mergeCell ref="T48:Y48"/>
    <mergeCell ref="B47:I47"/>
    <mergeCell ref="J47:N47"/>
    <mergeCell ref="T50:W50"/>
    <mergeCell ref="X50:Y50"/>
    <mergeCell ref="W20:Y20"/>
    <mergeCell ref="B29:I30"/>
    <mergeCell ref="T30:Y30"/>
    <mergeCell ref="M23:P23"/>
    <mergeCell ref="M24:P24"/>
    <mergeCell ref="J29:Y29"/>
    <mergeCell ref="B23:B25"/>
    <mergeCell ref="Y23:Y24"/>
    <mergeCell ref="L23:L25"/>
    <mergeCell ref="V21:Y21"/>
    <mergeCell ref="W26:Y26"/>
    <mergeCell ref="G27:K27"/>
    <mergeCell ref="M27:Q27"/>
    <mergeCell ref="I22:Y22"/>
    <mergeCell ref="E23:H25"/>
    <mergeCell ref="F32:I32"/>
    <mergeCell ref="T31:Y31"/>
    <mergeCell ref="T32:Y32"/>
  </mergeCells>
  <phoneticPr fontId="17"/>
  <conditionalFormatting sqref="AA50:AA64">
    <cfRule type="expression" dxfId="416" priority="202">
      <formula>AA50="共用部"</formula>
    </cfRule>
    <cfRule type="expression" dxfId="415" priority="203">
      <formula>AA50="専有部"</formula>
    </cfRule>
  </conditionalFormatting>
  <conditionalFormatting sqref="B15:Y17 B19:Y19 B10:B11 B20:H20 B21:Y25 L10 L6:O6 L20:V20 B13 B14:K14 O14:Y14 B6:B8 T7:Y7">
    <cfRule type="containsBlanks" dxfId="414" priority="209">
      <formula>LEN(TRIM(B6))=0</formula>
    </cfRule>
  </conditionalFormatting>
  <conditionalFormatting sqref="E22:Y22 E21:P21 U21:Y21">
    <cfRule type="expression" dxfId="413" priority="199">
      <formula>$C$15&lt;&gt;8</formula>
    </cfRule>
  </conditionalFormatting>
  <conditionalFormatting sqref="I22:Y22">
    <cfRule type="expression" priority="206" stopIfTrue="1">
      <formula>AND($E$22="□",$I$22="")</formula>
    </cfRule>
  </conditionalFormatting>
  <conditionalFormatting sqref="A19:AA19 A20:H20 AC36 AA38:AC64 AE36 AI38:AJ38 AE38:AE64 AI50:AJ64 AJ39:AJ49 A14:K14 AN19:XFD34 AK37:XFD64 AI36:XFD36 A18:XFD18 A12:Z12 Z20 A21:P21 U21:Z21 A10:B11 Z10:Z11 L10 A9:Z9 L6:O6 L20:V20 A5:Z5 A13:B13 Z13:Z14 A22:Z25 AH19:AJ21 A15:Z17 AK5:XFD14 A1:XFD4 AK16:XFD17 AK15 AM15:XFD15 Z36:AA36 Z35:XFD35 Z26:Z34 A28:Y28 A26:A27 B65:XFD1048576 Z37:Z47 A29:A1048576 O14:R14 Z6 T7:Z7 A6:B8 Z8">
    <cfRule type="expression" dxfId="412" priority="198">
      <formula>_xlfn.ISFORMULA(A1)=TRUE</formula>
    </cfRule>
  </conditionalFormatting>
  <conditionalFormatting sqref="E23:Y25">
    <cfRule type="expression" dxfId="411" priority="194">
      <formula>$C$23="無し"</formula>
    </cfRule>
  </conditionalFormatting>
  <conditionalFormatting sqref="R14:Y14">
    <cfRule type="expression" dxfId="410" priority="178">
      <formula>$R$14&lt;&gt;""</formula>
    </cfRule>
  </conditionalFormatting>
  <conditionalFormatting sqref="C13 T13">
    <cfRule type="containsBlanks" dxfId="409" priority="166">
      <formula>LEN(TRIM(C13))=0</formula>
    </cfRule>
  </conditionalFormatting>
  <conditionalFormatting sqref="C6">
    <cfRule type="containsText" dxfId="408" priority="197" operator="containsText" text="(例)">
      <formula>NOT(ISERROR(SEARCH("(例)",C6)))</formula>
    </cfRule>
  </conditionalFormatting>
  <conditionalFormatting sqref="AG19">
    <cfRule type="expression" dxfId="407" priority="146">
      <formula>_xlfn.ISFORMULA(AG19)=TRUE</formula>
    </cfRule>
  </conditionalFormatting>
  <conditionalFormatting sqref="AF19">
    <cfRule type="expression" dxfId="406" priority="145">
      <formula>_xlfn.ISFORMULA(AF19)=TRUE</formula>
    </cfRule>
  </conditionalFormatting>
  <conditionalFormatting sqref="AE22:AE28">
    <cfRule type="notContainsBlanks" dxfId="405" priority="141">
      <formula>LEN(TRIM(AE22))&gt;0</formula>
    </cfRule>
    <cfRule type="expression" dxfId="404" priority="142">
      <formula>AA22&lt;&gt;""</formula>
    </cfRule>
  </conditionalFormatting>
  <conditionalFormatting sqref="AF22:AJ22">
    <cfRule type="expression" dxfId="403" priority="138">
      <formula>$AE22="無し"</formula>
    </cfRule>
    <cfRule type="notContainsBlanks" dxfId="402" priority="139">
      <formula>LEN(TRIM(AF22))&gt;0</formula>
    </cfRule>
    <cfRule type="expression" dxfId="401" priority="140">
      <formula>$AE22="有り"</formula>
    </cfRule>
  </conditionalFormatting>
  <conditionalFormatting sqref="AF23:AJ23">
    <cfRule type="expression" dxfId="400" priority="135">
      <formula>$AE23="無し"</formula>
    </cfRule>
    <cfRule type="notContainsBlanks" dxfId="399" priority="136">
      <formula>LEN(TRIM(AF23))&gt;0</formula>
    </cfRule>
    <cfRule type="expression" dxfId="398" priority="137">
      <formula>$AE23="有り"</formula>
    </cfRule>
  </conditionalFormatting>
  <conditionalFormatting sqref="AF24:AJ24">
    <cfRule type="expression" dxfId="397" priority="132">
      <formula>$AE24="無し"</formula>
    </cfRule>
    <cfRule type="notContainsBlanks" dxfId="396" priority="133">
      <formula>LEN(TRIM(AF24))&gt;0</formula>
    </cfRule>
    <cfRule type="expression" dxfId="395" priority="134">
      <formula>$AE24="有り"</formula>
    </cfRule>
  </conditionalFormatting>
  <conditionalFormatting sqref="AF25:AJ28">
    <cfRule type="expression" dxfId="394" priority="129">
      <formula>$AE25="無し"</formula>
    </cfRule>
    <cfRule type="notContainsBlanks" dxfId="393" priority="130">
      <formula>LEN(TRIM(AF25))&gt;0</formula>
    </cfRule>
    <cfRule type="expression" dxfId="392" priority="131">
      <formula>$AE25="有り"</formula>
    </cfRule>
  </conditionalFormatting>
  <conditionalFormatting sqref="AA6">
    <cfRule type="expression" dxfId="391" priority="128">
      <formula>_xlfn.ISFORMULA(AA6)=TRUE</formula>
    </cfRule>
  </conditionalFormatting>
  <conditionalFormatting sqref="AA5">
    <cfRule type="expression" dxfId="390" priority="123">
      <formula>_xlfn.ISFORMULA(AA5)=TRUE</formula>
    </cfRule>
  </conditionalFormatting>
  <conditionalFormatting sqref="AL15">
    <cfRule type="expression" dxfId="389" priority="93">
      <formula>_xlfn.ISFORMULA(AL15)=TRUE</formula>
    </cfRule>
  </conditionalFormatting>
  <conditionalFormatting sqref="AA29:AJ34">
    <cfRule type="notContainsBlanks" dxfId="388" priority="84">
      <formula>LEN(TRIM(AA29))&gt;0</formula>
    </cfRule>
    <cfRule type="expression" dxfId="387" priority="85">
      <formula>$AA$28="その他評価すべき媒体（新聞折込、交通広告等）"</formula>
    </cfRule>
    <cfRule type="expression" dxfId="386" priority="86">
      <formula>$AA$27="その他評価すべき媒体（新聞折込、交通広告等））"</formula>
    </cfRule>
    <cfRule type="expression" dxfId="385" priority="87">
      <formula>$AA$26="その他評価すべき媒体（新聞折込、交通広告等）"</formula>
    </cfRule>
    <cfRule type="expression" dxfId="384" priority="88">
      <formula>$AA$25="その他評価すべき媒体（新聞折込、交通広告等）"</formula>
    </cfRule>
    <cfRule type="expression" dxfId="383" priority="89">
      <formula>$AA$24="その他評価すべき媒体（新聞折込、交通広告等）"</formula>
    </cfRule>
    <cfRule type="expression" dxfId="382" priority="90">
      <formula>$AA$23="その他評価すべき媒体（新聞折込、交通広告等）"</formula>
    </cfRule>
    <cfRule type="expression" dxfId="381" priority="91">
      <formula>$AA$22="その他評価すべき媒体（新聞折込、交通広告等）"</formula>
    </cfRule>
    <cfRule type="containsBlanks" dxfId="380" priority="92">
      <formula>LEN(TRIM(AA29))=0</formula>
    </cfRule>
  </conditionalFormatting>
  <conditionalFormatting sqref="R26 E26 L27 R27:S27">
    <cfRule type="containsBlanks" dxfId="379" priority="74">
      <formula>LEN(TRIM(E26))=0</formula>
    </cfRule>
  </conditionalFormatting>
  <conditionalFormatting sqref="K26:L26">
    <cfRule type="expression" dxfId="378" priority="73">
      <formula>$E$26&lt;=0</formula>
    </cfRule>
  </conditionalFormatting>
  <conditionalFormatting sqref="W26:Y26">
    <cfRule type="expression" dxfId="377" priority="72">
      <formula>$R$26&lt;=0</formula>
    </cfRule>
  </conditionalFormatting>
  <conditionalFormatting sqref="D27:F27">
    <cfRule type="containsBlanks" dxfId="376" priority="70">
      <formula>LEN(TRIM(D27))=0</formula>
    </cfRule>
  </conditionalFormatting>
  <conditionalFormatting sqref="X27:Y27">
    <cfRule type="containsBlanks" dxfId="375" priority="69">
      <formula>LEN(TRIM(X27))=0</formula>
    </cfRule>
  </conditionalFormatting>
  <conditionalFormatting sqref="O13">
    <cfRule type="containsBlanks" dxfId="374" priority="46">
      <formula>LEN(TRIM(O13))=0</formula>
    </cfRule>
  </conditionalFormatting>
  <conditionalFormatting sqref="R13:S13">
    <cfRule type="containsBlanks" dxfId="373" priority="44">
      <formula>LEN(TRIM(R13))=0</formula>
    </cfRule>
  </conditionalFormatting>
  <conditionalFormatting sqref="X13:Y13">
    <cfRule type="containsBlanks" dxfId="372" priority="45">
      <formula>LEN(TRIM(X13))=0</formula>
    </cfRule>
  </conditionalFormatting>
  <conditionalFormatting sqref="T53:Y53">
    <cfRule type="expression" dxfId="371" priority="8">
      <formula>AND($T$50&gt;=100,$T$53="『ＺＥＨ－Ｍ』")</formula>
    </cfRule>
    <cfRule type="expression" dxfId="370" priority="9">
      <formula>AND(AND($T$50&gt;=75,$T$50&lt;=99),$T$53="Ｎｅａｒｌｙ ＺＥＨ－Ｍ")</formula>
    </cfRule>
    <cfRule type="expression" dxfId="369" priority="10">
      <formula>AND(AND($T$50&lt;=74,$T$50&gt;=50),$T$53="ＺＥＨ－Ｍ Ｒｅａｄｙ")</formula>
    </cfRule>
    <cfRule type="expression" dxfId="368" priority="12">
      <formula>AND(AND($T$50&lt;=49,$T$50&gt;=20),$T$53="ＺＥＨ－Ｍ Ｏｒｉｅｎｔｅｄ")</formula>
    </cfRule>
    <cfRule type="containsBlanks" dxfId="367" priority="28">
      <formula>LEN(TRIM(T53))=0</formula>
    </cfRule>
  </conditionalFormatting>
  <conditionalFormatting sqref="B29:Y30 B48:I48 B60:Y60 B31:C31 B32 F31:F32 B33:C40 B64:Y64">
    <cfRule type="expression" dxfId="366" priority="41">
      <formula>_xlfn.ISFORMULA(B29)=TRUE</formula>
    </cfRule>
  </conditionalFormatting>
  <conditionalFormatting sqref="B41 F41:F42 F45:F46">
    <cfRule type="expression" dxfId="365" priority="39">
      <formula>_xlfn.ISFORMULA(B41)=TRUE</formula>
    </cfRule>
  </conditionalFormatting>
  <conditionalFormatting sqref="F43:F44">
    <cfRule type="expression" dxfId="364" priority="37">
      <formula>_xlfn.ISFORMULA(F43)=TRUE</formula>
    </cfRule>
  </conditionalFormatting>
  <conditionalFormatting sqref="C41">
    <cfRule type="expression" dxfId="363" priority="36">
      <formula>_xlfn.ISFORMULA(C41)=TRUE</formula>
    </cfRule>
  </conditionalFormatting>
  <conditionalFormatting sqref="B53:S53 B49:B52 T49:Y52">
    <cfRule type="expression" dxfId="362" priority="35">
      <formula>_xlfn.ISFORMULA(B49)=TRUE</formula>
    </cfRule>
  </conditionalFormatting>
  <conditionalFormatting sqref="B54">
    <cfRule type="containsText" dxfId="361" priority="33" operator="containsText" text="(例)">
      <formula>NOT(ISERROR(SEARCH("(例)",B54)))</formula>
    </cfRule>
    <cfRule type="expression" dxfId="360" priority="34">
      <formula>_xlfn.ISFORMULA(B54)=TRUE</formula>
    </cfRule>
  </conditionalFormatting>
  <conditionalFormatting sqref="Y56:Y57">
    <cfRule type="expression" dxfId="359" priority="32">
      <formula>$Y$56="□"</formula>
    </cfRule>
  </conditionalFormatting>
  <conditionalFormatting sqref="W26:Y26 K26:L26">
    <cfRule type="notContainsBlanks" dxfId="358" priority="27">
      <formula>LEN(TRIM(K26))&gt;0</formula>
    </cfRule>
  </conditionalFormatting>
  <conditionalFormatting sqref="AE19">
    <cfRule type="expression" dxfId="357" priority="21">
      <formula>_xlfn.ISFORMULA(AE19)=TRUE</formula>
    </cfRule>
  </conditionalFormatting>
  <conditionalFormatting sqref="F13:H13">
    <cfRule type="containsBlanks" dxfId="356" priority="18">
      <formula>LEN(TRIM(F13))=0</formula>
    </cfRule>
  </conditionalFormatting>
  <conditionalFormatting sqref="J13:N13">
    <cfRule type="containsBlanks" dxfId="355" priority="17">
      <formula>LEN(TRIM(J13))=0</formula>
    </cfRule>
  </conditionalFormatting>
  <conditionalFormatting sqref="J31:S40 J41:N44">
    <cfRule type="containsBlanks" dxfId="354" priority="16">
      <formula>LEN(TRIM(J31))=0</formula>
    </cfRule>
  </conditionalFormatting>
  <conditionalFormatting sqref="J46:N47">
    <cfRule type="containsBlanks" dxfId="353" priority="15">
      <formula>LEN(TRIM(J46))=0</formula>
    </cfRule>
  </conditionalFormatting>
  <conditionalFormatting sqref="AL30">
    <cfRule type="expression" dxfId="352" priority="14">
      <formula>_xlfn.ISFORMULA(AL30)=TRUE</formula>
    </cfRule>
  </conditionalFormatting>
  <conditionalFormatting sqref="AA9:AJ17">
    <cfRule type="notContainsBlanks" dxfId="351" priority="4">
      <formula>LEN(TRIM(AA9))&gt;0</formula>
    </cfRule>
    <cfRule type="expression" dxfId="350" priority="5">
      <formula>$AA$8="☑"</formula>
    </cfRule>
    <cfRule type="expression" dxfId="349" priority="210">
      <formula>$AA$8="□"</formula>
    </cfRule>
  </conditionalFormatting>
  <conditionalFormatting sqref="C61:Y61">
    <cfRule type="expression" dxfId="348" priority="3">
      <formula>_xlfn.ISFORMULA(C61)=TRUE</formula>
    </cfRule>
  </conditionalFormatting>
  <conditionalFormatting sqref="B61">
    <cfRule type="containsText" dxfId="347" priority="1" operator="containsText" text="(例)">
      <formula>NOT(ISERROR(SEARCH("(例)",B61)))</formula>
    </cfRule>
    <cfRule type="expression" dxfId="346" priority="2">
      <formula>_xlfn.ISFORMULA(B61)=TRUE</formula>
    </cfRule>
  </conditionalFormatting>
  <dataValidations xWindow="526" yWindow="606" count="21">
    <dataValidation imeMode="off" allowBlank="1" showInputMessage="1" showErrorMessage="1" sqref="P15:R17 AI50:AI64 M17:O17 S15:T16 K31:N46 J15 K15:L17 P31:S46 O31:O47 J31:J47 E15:F17 G15 H15:I17" xr:uid="{33945460-4E79-47A6-A99E-A1EA502740FB}"/>
    <dataValidation type="custom" imeMode="off" allowBlank="1" showInputMessage="1" showErrorMessage="1" prompt="・建築基準法上の延べ面積を記入_x000a_・住宅の専有部分は「4.住戸情報入力」より自動転記" sqref="M15:O16" xr:uid="{C4E68CCC-0E0B-454D-83AE-4DA4D8A5505C}">
      <formula1>INT(M15)&gt;=0</formula1>
    </dataValidation>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8 AA9" xr:uid="{8D9108F9-B32B-49E7-BE5D-3565BCE82012}"/>
    <dataValidation type="list" allowBlank="1" showInputMessage="1" showErrorMessage="1" sqref="R14:Y14" xr:uid="{88CFE0C2-12DB-4F5E-84E8-D7A17F2CABCD}">
      <formula1>"鉄骨造（S造）,鉄筋コンクリート造（ＲＣ造）,鉄筋鉄骨コンクリート造（ＳＲＣ造）,木造"</formula1>
    </dataValidation>
    <dataValidation type="list" allowBlank="1" showInputMessage="1" showErrorMessage="1" sqref="E21:E22 K21 O21 U21" xr:uid="{EE5F27D7-0FE2-4B69-8841-C70B2BC6541E}">
      <formula1>"□,■"</formula1>
    </dataValidation>
    <dataValidation type="list" allowBlank="1" showInputMessage="1" showErrorMessage="1" sqref="AE22:AE28 C23:D25 AG22:AJ28 D27:F27 L27 R27:S27 X27:Y27 X13:Y13"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8" xr:uid="{0C1CAF8A-3683-4A26-BAC4-850E2F3DC3F3}">
      <formula1>"□,☑"</formula1>
    </dataValidation>
    <dataValidation type="list" allowBlank="1" showInputMessage="1" showErrorMessage="1" sqref="Y56:Y58 Y62" xr:uid="{CC01072B-6679-43BF-ACE9-5FEEF1A1E3EB}">
      <formula1>"□,☑"</formula1>
    </dataValidation>
    <dataValidation type="list" allowBlank="1" showInputMessage="1" sqref="T53:Y53" xr:uid="{77200BBB-36E5-485F-B3CB-6CD382885D2B}">
      <formula1>"『ＺＥＨ－Ｍ』,Ｎｅａｒｌｙ ＺＥＨ－Ｍ,ＺＥＨ－Ｍ Ｒｅａｄｙ,ＺＥＨ－Ｍ Ｏｒｉｅｎｔｅｄ"</formula1>
    </dataValidation>
    <dataValidation type="list" allowBlank="1" showInputMessage="1" showErrorMessage="1" sqref="K26:L26" xr:uid="{B4850DA6-C23B-4FDE-94F7-F4C49409BF21}">
      <formula1>"専有部,共用部,専有部・共用部"</formula1>
    </dataValidation>
    <dataValidation type="list" allowBlank="1" showInputMessage="1" showErrorMessage="1" sqref="AA22:AD28" xr:uid="{E16B6F8B-9650-4455-8C9D-7F92468AB0D4}">
      <formula1>"不動産情報媒体（ＷＥＢサイト・住宅情報誌など）掲載,店舗掲示物やモデルルーム内の掲示、工事現場の仮囲い等,その他評価すべき媒体（新聞折込、交通広告等）"</formula1>
    </dataValidation>
    <dataValidation type="list" imeMode="hiragana" allowBlank="1" showInputMessage="1" showErrorMessage="1" sqref="E13" xr:uid="{D3341355-704A-4EE6-9990-5D778F459F6C}">
      <formula1>"県,都,府,道"</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S20:U20 Q23 V23:X25" xr:uid="{9994BE2E-021C-4A5A-8458-CC9A5586AFB1}">
      <formula1>INT(G16)&gt;=0</formula1>
    </dataValidation>
    <dataValidation type="custom" imeMode="disabled" allowBlank="1" showInputMessage="1" showErrorMessage="1" sqref="R26 E26" xr:uid="{53E0EB06-3932-4CDD-94EA-9A98226C63EE}">
      <formula1>INT(E26)&gt;=0</formula1>
    </dataValidation>
    <dataValidation imeMode="disabled" allowBlank="1" showInputMessage="1" showErrorMessage="1" sqref="AF22:AF28" xr:uid="{B3AA3521-B427-4E45-BF82-F9D7000D4714}"/>
  </dataValidations>
  <printOptions horizontalCentered="1"/>
  <pageMargins left="0.51181102362204722" right="0.11811023622047245" top="0.35433070866141736" bottom="0.35433070866141736" header="0.31496062992125984" footer="0.11811023622047245"/>
  <pageSetup paperSize="8" scale="60" orientation="landscape" r:id="rId1"/>
  <headerFooter scaleWithDoc="0">
    <oddFooter>&amp;R&amp;K00-042R5高層ZEH-M_ver.2</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51754-DFE6-47DA-A2F7-EE7CA5B89D07}">
  <sheetPr>
    <pageSetUpPr fitToPage="1"/>
  </sheetPr>
  <dimension ref="A1:O57"/>
  <sheetViews>
    <sheetView showGridLines="0" view="pageBreakPreview" zoomScale="70" zoomScaleNormal="60" zoomScaleSheetLayoutView="70" workbookViewId="0">
      <selection activeCell="B5" sqref="B5"/>
    </sheetView>
  </sheetViews>
  <sheetFormatPr defaultColWidth="9" defaultRowHeight="21"/>
  <cols>
    <col min="1" max="1" width="2.58203125" style="11" customWidth="1"/>
    <col min="2" max="2" width="24.58203125" style="754" customWidth="1"/>
    <col min="3" max="3" width="90.58203125" style="754" customWidth="1"/>
    <col min="4" max="4" width="24.58203125" style="754" customWidth="1"/>
    <col min="5" max="5" width="50.58203125" style="754" customWidth="1"/>
    <col min="6" max="16384" width="9" style="754"/>
  </cols>
  <sheetData>
    <row r="1" spans="1:15" s="262" customFormat="1" ht="16.5">
      <c r="A1" s="256" t="s">
        <v>409</v>
      </c>
      <c r="B1" s="256"/>
    </row>
    <row r="2" spans="1:15" s="262" customFormat="1" ht="16.5">
      <c r="A2" s="1061" t="s">
        <v>1041</v>
      </c>
      <c r="B2" s="1061"/>
    </row>
    <row r="3" spans="1:15">
      <c r="B3" s="10" t="s">
        <v>980</v>
      </c>
    </row>
    <row r="4" spans="1:15" ht="30">
      <c r="A4" s="1062"/>
      <c r="B4" s="1063" t="s">
        <v>981</v>
      </c>
      <c r="C4" s="1079" t="str">
        <f>IF(入力シート!F11="","",入力シート!F11)&amp;"　高層ＺＥＨ－Ｍ支援事業"</f>
        <v>　高層ＺＥＨ－Ｍ支援事業</v>
      </c>
      <c r="D4" s="1063" t="s">
        <v>982</v>
      </c>
      <c r="E4" s="1651" t="str">
        <f>IF(入力シート!F27="","",IF(入力シート!F40="",入力シート!F27,IF(入力シート!F53="",入力シート!F27&amp;"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
      </c>
      <c r="F4" s="1651"/>
      <c r="G4" s="1651"/>
      <c r="H4" s="1651"/>
      <c r="I4" s="1651"/>
      <c r="J4" s="1651"/>
      <c r="K4" s="1651"/>
      <c r="L4" s="1651"/>
      <c r="M4" s="1651"/>
      <c r="N4" s="1651"/>
      <c r="O4" s="1652"/>
    </row>
    <row r="5" spans="1:15">
      <c r="B5" s="1064"/>
      <c r="C5" s="1065"/>
      <c r="D5" s="1065"/>
      <c r="E5" s="1065"/>
      <c r="F5" s="1065"/>
      <c r="G5" s="1065"/>
      <c r="H5" s="1065"/>
      <c r="I5" s="1065"/>
      <c r="J5" s="1065"/>
      <c r="K5" s="1065"/>
      <c r="L5" s="1065"/>
      <c r="M5" s="1065"/>
      <c r="N5" s="1065"/>
      <c r="O5" s="1066"/>
    </row>
    <row r="6" spans="1:15">
      <c r="B6" s="1067"/>
      <c r="C6" s="33"/>
      <c r="D6" s="33"/>
      <c r="E6" s="33"/>
      <c r="F6" s="33"/>
      <c r="G6" s="33"/>
      <c r="H6" s="33"/>
      <c r="I6" s="33"/>
      <c r="J6" s="33"/>
      <c r="K6" s="33"/>
      <c r="L6" s="33"/>
      <c r="M6" s="33"/>
      <c r="N6" s="33"/>
      <c r="O6" s="1068"/>
    </row>
    <row r="7" spans="1:15">
      <c r="B7" s="1067"/>
      <c r="C7" s="33"/>
      <c r="D7" s="33"/>
      <c r="E7" s="33"/>
      <c r="F7" s="33"/>
      <c r="G7" s="33"/>
      <c r="H7" s="33"/>
      <c r="I7" s="33"/>
      <c r="J7" s="33"/>
      <c r="K7" s="33"/>
      <c r="L7" s="33"/>
      <c r="M7" s="33"/>
      <c r="N7" s="33"/>
      <c r="O7" s="1068"/>
    </row>
    <row r="8" spans="1:15">
      <c r="B8" s="1067"/>
      <c r="C8" s="33"/>
      <c r="D8" s="33"/>
      <c r="E8" s="33"/>
      <c r="F8" s="33"/>
      <c r="G8" s="33"/>
      <c r="H8" s="33"/>
      <c r="I8" s="33"/>
      <c r="J8" s="33"/>
      <c r="K8" s="33"/>
      <c r="L8" s="33"/>
      <c r="M8" s="33"/>
      <c r="N8" s="33"/>
      <c r="O8" s="1068"/>
    </row>
    <row r="9" spans="1:15">
      <c r="B9" s="1067"/>
      <c r="C9" s="33"/>
      <c r="D9" s="33"/>
      <c r="E9" s="33"/>
      <c r="F9" s="33"/>
      <c r="G9" s="33"/>
      <c r="H9" s="33"/>
      <c r="I9" s="33"/>
      <c r="J9" s="33"/>
      <c r="K9" s="33"/>
      <c r="L9" s="33"/>
      <c r="M9" s="33"/>
      <c r="N9" s="33"/>
      <c r="O9" s="1068"/>
    </row>
    <row r="10" spans="1:15">
      <c r="B10" s="1067"/>
      <c r="C10" s="33"/>
      <c r="D10" s="33"/>
      <c r="E10" s="33"/>
      <c r="F10" s="33"/>
      <c r="G10" s="33"/>
      <c r="H10" s="33"/>
      <c r="I10" s="33"/>
      <c r="J10" s="33"/>
      <c r="K10" s="33"/>
      <c r="L10" s="33"/>
      <c r="M10" s="33"/>
      <c r="N10" s="33"/>
      <c r="O10" s="1068"/>
    </row>
    <row r="11" spans="1:15">
      <c r="B11" s="1067"/>
      <c r="C11" s="33"/>
      <c r="D11" s="33"/>
      <c r="E11" s="33"/>
      <c r="F11" s="33"/>
      <c r="G11" s="33"/>
      <c r="H11" s="33"/>
      <c r="I11" s="33"/>
      <c r="J11" s="33"/>
      <c r="K11" s="33"/>
      <c r="L11" s="33"/>
      <c r="M11" s="33"/>
      <c r="N11" s="33"/>
      <c r="O11" s="1068"/>
    </row>
    <row r="12" spans="1:15">
      <c r="B12" s="1067"/>
      <c r="C12" s="33"/>
      <c r="D12" s="33"/>
      <c r="E12" s="33"/>
      <c r="F12" s="33"/>
      <c r="G12" s="33"/>
      <c r="H12" s="33"/>
      <c r="I12" s="33"/>
      <c r="J12" s="33"/>
      <c r="K12" s="33"/>
      <c r="L12" s="33"/>
      <c r="M12" s="33"/>
      <c r="N12" s="33"/>
      <c r="O12" s="1068"/>
    </row>
    <row r="13" spans="1:15">
      <c r="B13" s="1067"/>
      <c r="C13" s="33"/>
      <c r="D13" s="33"/>
      <c r="E13" s="33"/>
      <c r="F13" s="33"/>
      <c r="G13" s="33"/>
      <c r="H13" s="33"/>
      <c r="I13" s="33"/>
      <c r="J13" s="33"/>
      <c r="K13" s="33"/>
      <c r="L13" s="33"/>
      <c r="M13" s="33"/>
      <c r="N13" s="33"/>
      <c r="O13" s="1068"/>
    </row>
    <row r="14" spans="1:15">
      <c r="B14" s="1067"/>
      <c r="C14" s="33"/>
      <c r="D14" s="33"/>
      <c r="E14" s="33"/>
      <c r="F14" s="33"/>
      <c r="G14" s="33"/>
      <c r="H14" s="33"/>
      <c r="I14" s="33"/>
      <c r="J14" s="33"/>
      <c r="K14" s="33"/>
      <c r="L14" s="33"/>
      <c r="M14" s="33"/>
      <c r="N14" s="33"/>
      <c r="O14" s="1068"/>
    </row>
    <row r="15" spans="1:15">
      <c r="B15" s="1067"/>
      <c r="C15" s="33"/>
      <c r="D15" s="33"/>
      <c r="E15" s="33"/>
      <c r="F15" s="33"/>
      <c r="G15" s="33"/>
      <c r="H15" s="33"/>
      <c r="I15" s="33"/>
      <c r="J15" s="33"/>
      <c r="K15" s="33"/>
      <c r="L15" s="33"/>
      <c r="M15" s="33"/>
      <c r="N15" s="33"/>
      <c r="O15" s="1068"/>
    </row>
    <row r="16" spans="1:15">
      <c r="B16" s="1067"/>
      <c r="C16" s="33"/>
      <c r="D16" s="33"/>
      <c r="E16" s="33"/>
      <c r="F16" s="33"/>
      <c r="G16" s="33"/>
      <c r="H16" s="33"/>
      <c r="I16" s="33"/>
      <c r="J16" s="33"/>
      <c r="K16" s="33"/>
      <c r="L16" s="33"/>
      <c r="M16" s="33"/>
      <c r="N16" s="33"/>
      <c r="O16" s="1068"/>
    </row>
    <row r="17" spans="2:15">
      <c r="B17" s="1067"/>
      <c r="C17" s="33"/>
      <c r="D17" s="33"/>
      <c r="E17" s="33"/>
      <c r="F17" s="33"/>
      <c r="G17" s="33"/>
      <c r="H17" s="33"/>
      <c r="I17" s="33"/>
      <c r="J17" s="33"/>
      <c r="K17" s="33"/>
      <c r="L17" s="33"/>
      <c r="M17" s="33"/>
      <c r="N17" s="33"/>
      <c r="O17" s="1068"/>
    </row>
    <row r="18" spans="2:15">
      <c r="B18" s="1067"/>
      <c r="C18" s="33"/>
      <c r="D18" s="33"/>
      <c r="E18" s="33"/>
      <c r="F18" s="33"/>
      <c r="G18" s="33"/>
      <c r="H18" s="33"/>
      <c r="I18" s="33"/>
      <c r="J18" s="33"/>
      <c r="K18" s="33"/>
      <c r="L18" s="33"/>
      <c r="M18" s="33"/>
      <c r="N18" s="33"/>
      <c r="O18" s="1068"/>
    </row>
    <row r="19" spans="2:15">
      <c r="B19" s="1067"/>
      <c r="C19" s="33"/>
      <c r="D19" s="33"/>
      <c r="E19" s="33"/>
      <c r="F19" s="33"/>
      <c r="G19" s="33"/>
      <c r="H19" s="33"/>
      <c r="I19" s="33"/>
      <c r="J19" s="33"/>
      <c r="K19" s="33"/>
      <c r="L19" s="33"/>
      <c r="M19" s="33"/>
      <c r="N19" s="33"/>
      <c r="O19" s="1068"/>
    </row>
    <row r="20" spans="2:15">
      <c r="B20" s="1067"/>
      <c r="C20" s="33"/>
      <c r="D20" s="33"/>
      <c r="E20" s="33"/>
      <c r="F20" s="33"/>
      <c r="G20" s="33"/>
      <c r="H20" s="33"/>
      <c r="I20" s="33"/>
      <c r="J20" s="33"/>
      <c r="K20" s="33"/>
      <c r="L20" s="33"/>
      <c r="M20" s="33"/>
      <c r="N20" s="33"/>
      <c r="O20" s="1068"/>
    </row>
    <row r="21" spans="2:15">
      <c r="B21" s="1067"/>
      <c r="C21" s="33"/>
      <c r="D21" s="33"/>
      <c r="E21" s="33"/>
      <c r="F21" s="33"/>
      <c r="G21" s="33"/>
      <c r="H21" s="33"/>
      <c r="I21" s="33"/>
      <c r="J21" s="33"/>
      <c r="K21" s="33"/>
      <c r="L21" s="33"/>
      <c r="M21" s="33"/>
      <c r="N21" s="33"/>
      <c r="O21" s="1068"/>
    </row>
    <row r="22" spans="2:15">
      <c r="B22" s="1067"/>
      <c r="C22" s="33"/>
      <c r="D22" s="33"/>
      <c r="E22" s="33"/>
      <c r="F22" s="33"/>
      <c r="G22" s="33"/>
      <c r="H22" s="33"/>
      <c r="I22" s="33"/>
      <c r="J22" s="33"/>
      <c r="K22" s="33"/>
      <c r="L22" s="33"/>
      <c r="M22" s="33"/>
      <c r="N22" s="33"/>
      <c r="O22" s="1068"/>
    </row>
    <row r="23" spans="2:15">
      <c r="B23" s="1067"/>
      <c r="C23" s="33"/>
      <c r="D23" s="33"/>
      <c r="E23" s="33"/>
      <c r="F23" s="33"/>
      <c r="G23" s="33"/>
      <c r="H23" s="33"/>
      <c r="I23" s="33"/>
      <c r="J23" s="33"/>
      <c r="K23" s="33"/>
      <c r="L23" s="33"/>
      <c r="M23" s="33"/>
      <c r="N23" s="33"/>
      <c r="O23" s="1068"/>
    </row>
    <row r="24" spans="2:15">
      <c r="B24" s="1067"/>
      <c r="C24" s="33"/>
      <c r="D24" s="33"/>
      <c r="E24" s="33"/>
      <c r="F24" s="33"/>
      <c r="G24" s="33"/>
      <c r="H24" s="33"/>
      <c r="I24" s="33"/>
      <c r="J24" s="33"/>
      <c r="K24" s="33"/>
      <c r="L24" s="33"/>
      <c r="M24" s="33"/>
      <c r="N24" s="33"/>
      <c r="O24" s="1068"/>
    </row>
    <row r="25" spans="2:15">
      <c r="B25" s="1067"/>
      <c r="C25" s="33"/>
      <c r="D25" s="33"/>
      <c r="E25" s="33"/>
      <c r="F25" s="33"/>
      <c r="G25" s="33"/>
      <c r="H25" s="33"/>
      <c r="I25" s="33"/>
      <c r="J25" s="33"/>
      <c r="K25" s="33"/>
      <c r="L25" s="33"/>
      <c r="M25" s="33"/>
      <c r="N25" s="33"/>
      <c r="O25" s="1068"/>
    </row>
    <row r="26" spans="2:15">
      <c r="B26" s="1067"/>
      <c r="C26" s="33"/>
      <c r="D26" s="33"/>
      <c r="E26" s="33"/>
      <c r="F26" s="33"/>
      <c r="G26" s="33"/>
      <c r="H26" s="33"/>
      <c r="I26" s="33"/>
      <c r="J26" s="33"/>
      <c r="K26" s="33"/>
      <c r="L26" s="33"/>
      <c r="M26" s="33"/>
      <c r="N26" s="33"/>
      <c r="O26" s="1068"/>
    </row>
    <row r="27" spans="2:15">
      <c r="B27" s="1067"/>
      <c r="C27" s="33"/>
      <c r="D27" s="33"/>
      <c r="E27" s="33"/>
      <c r="F27" s="33"/>
      <c r="G27" s="33"/>
      <c r="H27" s="33"/>
      <c r="I27" s="33"/>
      <c r="J27" s="33"/>
      <c r="K27" s="33"/>
      <c r="L27" s="33"/>
      <c r="M27" s="33"/>
      <c r="N27" s="33"/>
      <c r="O27" s="1068"/>
    </row>
    <row r="28" spans="2:15">
      <c r="B28" s="1067"/>
      <c r="C28" s="33"/>
      <c r="D28" s="33"/>
      <c r="E28" s="33"/>
      <c r="F28" s="33"/>
      <c r="G28" s="33"/>
      <c r="H28" s="33"/>
      <c r="I28" s="33"/>
      <c r="J28" s="33"/>
      <c r="K28" s="33"/>
      <c r="L28" s="33"/>
      <c r="M28" s="33"/>
      <c r="N28" s="33"/>
      <c r="O28" s="1068"/>
    </row>
    <row r="29" spans="2:15">
      <c r="B29" s="1067"/>
      <c r="C29" s="33"/>
      <c r="D29" s="33"/>
      <c r="E29" s="33"/>
      <c r="F29" s="33"/>
      <c r="G29" s="33"/>
      <c r="H29" s="33"/>
      <c r="I29" s="33"/>
      <c r="J29" s="33"/>
      <c r="K29" s="33"/>
      <c r="L29" s="33"/>
      <c r="M29" s="33"/>
      <c r="N29" s="33"/>
      <c r="O29" s="1068"/>
    </row>
    <row r="30" spans="2:15">
      <c r="B30" s="1067"/>
      <c r="C30" s="33"/>
      <c r="D30" s="33"/>
      <c r="E30" s="33"/>
      <c r="F30" s="33"/>
      <c r="G30" s="33"/>
      <c r="H30" s="33"/>
      <c r="I30" s="33"/>
      <c r="J30" s="33"/>
      <c r="K30" s="33"/>
      <c r="L30" s="33"/>
      <c r="M30" s="33"/>
      <c r="N30" s="33"/>
      <c r="O30" s="1068"/>
    </row>
    <row r="31" spans="2:15">
      <c r="B31" s="1067"/>
      <c r="C31" s="33"/>
      <c r="D31" s="33"/>
      <c r="E31" s="33"/>
      <c r="F31" s="33"/>
      <c r="G31" s="33"/>
      <c r="H31" s="33"/>
      <c r="I31" s="33"/>
      <c r="J31" s="33"/>
      <c r="K31" s="33"/>
      <c r="L31" s="33"/>
      <c r="M31" s="33"/>
      <c r="N31" s="33"/>
      <c r="O31" s="1068"/>
    </row>
    <row r="32" spans="2:15">
      <c r="B32" s="1067"/>
      <c r="C32" s="33"/>
      <c r="D32" s="33"/>
      <c r="E32" s="33"/>
      <c r="F32" s="33"/>
      <c r="G32" s="33"/>
      <c r="H32" s="33"/>
      <c r="I32" s="33"/>
      <c r="J32" s="33"/>
      <c r="K32" s="33"/>
      <c r="L32" s="33"/>
      <c r="M32" s="33"/>
      <c r="N32" s="33"/>
      <c r="O32" s="1068"/>
    </row>
    <row r="33" spans="2:15">
      <c r="B33" s="1067"/>
      <c r="C33" s="33"/>
      <c r="D33" s="33"/>
      <c r="E33" s="33"/>
      <c r="F33" s="33"/>
      <c r="G33" s="33"/>
      <c r="H33" s="33"/>
      <c r="I33" s="33"/>
      <c r="J33" s="33"/>
      <c r="K33" s="33"/>
      <c r="L33" s="33"/>
      <c r="M33" s="33"/>
      <c r="N33" s="33"/>
      <c r="O33" s="1068"/>
    </row>
    <row r="34" spans="2:15">
      <c r="B34" s="1067"/>
      <c r="C34" s="33"/>
      <c r="D34" s="33"/>
      <c r="E34" s="33"/>
      <c r="F34" s="33"/>
      <c r="G34" s="33"/>
      <c r="H34" s="33"/>
      <c r="I34" s="33"/>
      <c r="J34" s="33"/>
      <c r="K34" s="33"/>
      <c r="L34" s="33"/>
      <c r="M34" s="33"/>
      <c r="N34" s="33"/>
      <c r="O34" s="1068"/>
    </row>
    <row r="35" spans="2:15">
      <c r="B35" s="1067"/>
      <c r="C35" s="33"/>
      <c r="D35" s="33"/>
      <c r="E35" s="33"/>
      <c r="F35" s="33"/>
      <c r="G35" s="33"/>
      <c r="H35" s="33"/>
      <c r="I35" s="33"/>
      <c r="J35" s="33"/>
      <c r="K35" s="33"/>
      <c r="L35" s="33"/>
      <c r="M35" s="33"/>
      <c r="N35" s="33"/>
      <c r="O35" s="1068"/>
    </row>
    <row r="36" spans="2:15">
      <c r="B36" s="1067"/>
      <c r="C36" s="33"/>
      <c r="D36" s="33"/>
      <c r="E36" s="33"/>
      <c r="F36" s="33"/>
      <c r="G36" s="33"/>
      <c r="H36" s="33"/>
      <c r="I36" s="33"/>
      <c r="J36" s="33"/>
      <c r="K36" s="33"/>
      <c r="L36" s="33"/>
      <c r="M36" s="33"/>
      <c r="N36" s="33"/>
      <c r="O36" s="1068"/>
    </row>
    <row r="37" spans="2:15">
      <c r="B37" s="1067"/>
      <c r="C37" s="33"/>
      <c r="D37" s="33"/>
      <c r="E37" s="33"/>
      <c r="F37" s="33"/>
      <c r="G37" s="33"/>
      <c r="H37" s="33"/>
      <c r="I37" s="33"/>
      <c r="J37" s="33"/>
      <c r="K37" s="33"/>
      <c r="L37" s="33"/>
      <c r="M37" s="33"/>
      <c r="N37" s="33"/>
      <c r="O37" s="1068"/>
    </row>
    <row r="38" spans="2:15">
      <c r="B38" s="1067"/>
      <c r="C38" s="33"/>
      <c r="D38" s="33"/>
      <c r="E38" s="33"/>
      <c r="F38" s="33"/>
      <c r="G38" s="33"/>
      <c r="H38" s="33"/>
      <c r="I38" s="33"/>
      <c r="J38" s="33"/>
      <c r="K38" s="33"/>
      <c r="L38" s="33"/>
      <c r="M38" s="33"/>
      <c r="N38" s="33"/>
      <c r="O38" s="1068"/>
    </row>
    <row r="39" spans="2:15">
      <c r="B39" s="1067"/>
      <c r="C39" s="33"/>
      <c r="D39" s="33"/>
      <c r="E39" s="33"/>
      <c r="F39" s="33"/>
      <c r="G39" s="33"/>
      <c r="H39" s="33"/>
      <c r="I39" s="33"/>
      <c r="J39" s="33"/>
      <c r="K39" s="33"/>
      <c r="L39" s="33"/>
      <c r="M39" s="33"/>
      <c r="N39" s="33"/>
      <c r="O39" s="1068"/>
    </row>
    <row r="40" spans="2:15">
      <c r="B40" s="1067"/>
      <c r="C40" s="33"/>
      <c r="D40" s="33"/>
      <c r="E40" s="33"/>
      <c r="F40" s="33"/>
      <c r="G40" s="33"/>
      <c r="H40" s="33"/>
      <c r="I40" s="33"/>
      <c r="J40" s="33"/>
      <c r="K40" s="33"/>
      <c r="L40" s="33"/>
      <c r="M40" s="33"/>
      <c r="N40" s="33"/>
      <c r="O40" s="1068"/>
    </row>
    <row r="41" spans="2:15">
      <c r="B41" s="1067"/>
      <c r="C41" s="33"/>
      <c r="D41" s="33"/>
      <c r="E41" s="33"/>
      <c r="F41" s="33"/>
      <c r="G41" s="33"/>
      <c r="H41" s="33"/>
      <c r="I41" s="33"/>
      <c r="J41" s="33"/>
      <c r="K41" s="33"/>
      <c r="L41" s="33"/>
      <c r="M41" s="33"/>
      <c r="N41" s="33"/>
      <c r="O41" s="1068"/>
    </row>
    <row r="42" spans="2:15">
      <c r="B42" s="1067"/>
      <c r="C42" s="33"/>
      <c r="D42" s="33"/>
      <c r="E42" s="33"/>
      <c r="F42" s="33"/>
      <c r="G42" s="33"/>
      <c r="H42" s="33"/>
      <c r="I42" s="33"/>
      <c r="J42" s="33"/>
      <c r="K42" s="33"/>
      <c r="L42" s="33"/>
      <c r="M42" s="33"/>
      <c r="N42" s="33"/>
      <c r="O42" s="1068"/>
    </row>
    <row r="43" spans="2:15">
      <c r="B43" s="1067"/>
      <c r="C43" s="33"/>
      <c r="D43" s="33"/>
      <c r="E43" s="33"/>
      <c r="F43" s="33"/>
      <c r="G43" s="33"/>
      <c r="H43" s="33"/>
      <c r="I43" s="33"/>
      <c r="J43" s="33"/>
      <c r="K43" s="33"/>
      <c r="L43" s="33"/>
      <c r="M43" s="33"/>
      <c r="N43" s="33"/>
      <c r="O43" s="1068"/>
    </row>
    <row r="44" spans="2:15">
      <c r="B44" s="1067"/>
      <c r="C44" s="33"/>
      <c r="D44" s="33"/>
      <c r="E44" s="33"/>
      <c r="F44" s="33"/>
      <c r="G44" s="33"/>
      <c r="H44" s="33"/>
      <c r="I44" s="33"/>
      <c r="J44" s="33"/>
      <c r="K44" s="33"/>
      <c r="L44" s="33"/>
      <c r="M44" s="33"/>
      <c r="N44" s="33"/>
      <c r="O44" s="1068"/>
    </row>
    <row r="45" spans="2:15">
      <c r="B45" s="1067"/>
      <c r="C45" s="33"/>
      <c r="D45" s="33"/>
      <c r="E45" s="33"/>
      <c r="F45" s="33"/>
      <c r="G45" s="33"/>
      <c r="H45" s="33"/>
      <c r="I45" s="33"/>
      <c r="J45" s="33"/>
      <c r="K45" s="33"/>
      <c r="L45" s="33"/>
      <c r="M45" s="33"/>
      <c r="N45" s="33"/>
      <c r="O45" s="1068"/>
    </row>
    <row r="46" spans="2:15">
      <c r="B46" s="1067"/>
      <c r="C46" s="33"/>
      <c r="D46" s="33"/>
      <c r="E46" s="33"/>
      <c r="F46" s="33"/>
      <c r="G46" s="33"/>
      <c r="H46" s="33"/>
      <c r="I46" s="33"/>
      <c r="J46" s="33"/>
      <c r="K46" s="33"/>
      <c r="L46" s="33"/>
      <c r="M46" s="33"/>
      <c r="N46" s="33"/>
      <c r="O46" s="1068"/>
    </row>
    <row r="47" spans="2:15">
      <c r="B47" s="1067"/>
      <c r="C47" s="33"/>
      <c r="D47" s="33"/>
      <c r="E47" s="33"/>
      <c r="F47" s="33"/>
      <c r="G47" s="33"/>
      <c r="H47" s="33"/>
      <c r="I47" s="33"/>
      <c r="J47" s="33"/>
      <c r="K47" s="33"/>
      <c r="L47" s="33"/>
      <c r="M47" s="33"/>
      <c r="N47" s="33"/>
      <c r="O47" s="1068"/>
    </row>
    <row r="48" spans="2:15">
      <c r="B48" s="1067"/>
      <c r="C48" s="33"/>
      <c r="D48" s="33"/>
      <c r="E48" s="33"/>
      <c r="F48" s="33"/>
      <c r="G48" s="33"/>
      <c r="H48" s="33"/>
      <c r="I48" s="33"/>
      <c r="J48" s="33"/>
      <c r="K48" s="33"/>
      <c r="L48" s="33"/>
      <c r="M48" s="33"/>
      <c r="N48" s="33"/>
      <c r="O48" s="1068"/>
    </row>
    <row r="49" spans="2:15">
      <c r="B49" s="1067"/>
      <c r="C49" s="33"/>
      <c r="D49" s="33"/>
      <c r="E49" s="33"/>
      <c r="F49" s="33"/>
      <c r="G49" s="33"/>
      <c r="H49" s="33"/>
      <c r="I49" s="33"/>
      <c r="J49" s="33"/>
      <c r="K49" s="33"/>
      <c r="L49" s="33"/>
      <c r="M49" s="33"/>
      <c r="N49" s="33"/>
      <c r="O49" s="1068"/>
    </row>
    <row r="50" spans="2:15">
      <c r="B50" s="1067"/>
      <c r="C50" s="33"/>
      <c r="D50" s="33"/>
      <c r="E50" s="33"/>
      <c r="F50" s="33"/>
      <c r="G50" s="33"/>
      <c r="H50" s="33"/>
      <c r="I50" s="33"/>
      <c r="J50" s="33"/>
      <c r="K50" s="33"/>
      <c r="L50" s="33"/>
      <c r="M50" s="33"/>
      <c r="N50" s="33"/>
      <c r="O50" s="1068"/>
    </row>
    <row r="51" spans="2:15">
      <c r="B51" s="1067"/>
      <c r="C51" s="33"/>
      <c r="D51" s="33"/>
      <c r="E51" s="33"/>
      <c r="F51" s="33"/>
      <c r="G51" s="33"/>
      <c r="H51" s="33"/>
      <c r="I51" s="33"/>
      <c r="J51" s="33"/>
      <c r="K51" s="33"/>
      <c r="L51" s="33"/>
      <c r="M51" s="33"/>
      <c r="N51" s="33"/>
      <c r="O51" s="1068"/>
    </row>
    <row r="52" spans="2:15">
      <c r="B52" s="1067"/>
      <c r="C52" s="33"/>
      <c r="D52" s="33"/>
      <c r="E52" s="33"/>
      <c r="F52" s="33"/>
      <c r="G52" s="33"/>
      <c r="H52" s="33"/>
      <c r="I52" s="33"/>
      <c r="J52" s="33"/>
      <c r="K52" s="33"/>
      <c r="L52" s="33"/>
      <c r="M52" s="33"/>
      <c r="N52" s="33"/>
      <c r="O52" s="1068"/>
    </row>
    <row r="53" spans="2:15">
      <c r="B53" s="1067"/>
      <c r="C53" s="33"/>
      <c r="D53" s="33"/>
      <c r="E53" s="33"/>
      <c r="F53" s="33"/>
      <c r="G53" s="33"/>
      <c r="H53" s="33"/>
      <c r="I53" s="33"/>
      <c r="J53" s="33"/>
      <c r="K53" s="33"/>
      <c r="L53" s="33"/>
      <c r="M53" s="33"/>
      <c r="N53" s="33"/>
      <c r="O53" s="1068"/>
    </row>
    <row r="54" spans="2:15">
      <c r="B54" s="1067"/>
      <c r="C54" s="33"/>
      <c r="D54" s="33"/>
      <c r="E54" s="33"/>
      <c r="F54" s="33"/>
      <c r="G54" s="33"/>
      <c r="H54" s="33"/>
      <c r="I54" s="33"/>
      <c r="J54" s="33"/>
      <c r="K54" s="33"/>
      <c r="L54" s="33"/>
      <c r="M54" s="33"/>
      <c r="N54" s="33"/>
      <c r="O54" s="1068"/>
    </row>
    <row r="55" spans="2:15">
      <c r="B55" s="1067"/>
      <c r="C55" s="33"/>
      <c r="D55" s="33"/>
      <c r="E55" s="33"/>
      <c r="F55" s="33"/>
      <c r="G55" s="33"/>
      <c r="H55" s="33"/>
      <c r="I55" s="33"/>
      <c r="J55" s="33"/>
      <c r="K55" s="33"/>
      <c r="L55" s="33"/>
      <c r="M55" s="33"/>
      <c r="N55" s="33"/>
      <c r="O55" s="1068"/>
    </row>
    <row r="56" spans="2:15">
      <c r="B56" s="1067"/>
      <c r="C56" s="33"/>
      <c r="D56" s="33"/>
      <c r="E56" s="33"/>
      <c r="F56" s="33"/>
      <c r="G56" s="33"/>
      <c r="H56" s="33"/>
      <c r="I56" s="33"/>
      <c r="J56" s="33"/>
      <c r="K56" s="33"/>
      <c r="L56" s="33"/>
      <c r="M56" s="33"/>
      <c r="N56" s="33"/>
      <c r="O56" s="1068"/>
    </row>
    <row r="57" spans="2:15">
      <c r="B57" s="1069"/>
      <c r="C57" s="1070"/>
      <c r="D57" s="1070"/>
      <c r="E57" s="1070"/>
      <c r="F57" s="1070"/>
      <c r="G57" s="1070"/>
      <c r="H57" s="1070"/>
      <c r="I57" s="1070"/>
      <c r="J57" s="1070"/>
      <c r="K57" s="1070"/>
      <c r="L57" s="1070"/>
      <c r="M57" s="1070"/>
      <c r="N57" s="1070"/>
      <c r="O57" s="1071"/>
    </row>
  </sheetData>
  <sheetProtection formatCells="0" formatColumns="0" formatRows="0" insertColumns="0" insertRows="0" deleteRows="0" selectLockedCells="1" autoFilter="0" pivotTables="0"/>
  <mergeCells count="1">
    <mergeCell ref="E4:O4"/>
  </mergeCells>
  <phoneticPr fontId="19"/>
  <conditionalFormatting sqref="C4">
    <cfRule type="containsBlanks" dxfId="345" priority="2">
      <formula>LEN(TRIM(C4))=0</formula>
    </cfRule>
  </conditionalFormatting>
  <conditionalFormatting sqref="A1:XFD3 A5:XFD1048576 A4:D4 P4:XFD4">
    <cfRule type="containsText" dxfId="344" priority="1" operator="containsText" text="(例)">
      <formula>NOT(ISERROR(SEARCH("(例)",A1)))</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scaleWithDoc="0">
    <oddFooter>&amp;R&amp;K00-045R5高層ZEH-M_ver.2</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dimension ref="A1:BI314"/>
  <sheetViews>
    <sheetView showGridLines="0" view="pageBreakPreview" zoomScale="85" zoomScaleNormal="80" zoomScaleSheetLayoutView="85" workbookViewId="0">
      <pane ySplit="12" topLeftCell="A13" activePane="bottomLeft" state="frozen"/>
      <selection pane="bottomLeft" activeCell="C13" sqref="C13"/>
    </sheetView>
  </sheetViews>
  <sheetFormatPr defaultColWidth="9" defaultRowHeight="46"/>
  <cols>
    <col min="1" max="1" width="1.58203125" style="92" customWidth="1"/>
    <col min="2" max="2" width="5.58203125" style="35" bestFit="1" customWidth="1"/>
    <col min="3" max="3" width="5.58203125" style="106" bestFit="1" customWidth="1"/>
    <col min="4" max="4" width="5.58203125" style="22" bestFit="1" customWidth="1"/>
    <col min="5" max="5" width="6.83203125" style="95" bestFit="1" customWidth="1"/>
    <col min="6" max="6" width="8.58203125" style="95" customWidth="1"/>
    <col min="7" max="7" width="9.25" style="95" bestFit="1" customWidth="1"/>
    <col min="8" max="9" width="7.5" style="21" bestFit="1" customWidth="1"/>
    <col min="10" max="10" width="11.08203125" style="21" bestFit="1" customWidth="1"/>
    <col min="11" max="11" width="7.5" style="21" bestFit="1" customWidth="1"/>
    <col min="12" max="12" width="8.5" style="21" bestFit="1" customWidth="1"/>
    <col min="13" max="13" width="7.33203125" style="21" bestFit="1" customWidth="1"/>
    <col min="14" max="14" width="13.33203125" style="45" bestFit="1" customWidth="1"/>
    <col min="15" max="15" width="4.58203125" style="89" customWidth="1"/>
    <col min="16" max="16" width="9.58203125" style="21" customWidth="1"/>
    <col min="17" max="17" width="5.58203125" style="21" bestFit="1" customWidth="1"/>
    <col min="18" max="18" width="4.58203125" style="89" customWidth="1"/>
    <col min="19" max="19" width="9.58203125" style="21" customWidth="1"/>
    <col min="20" max="20" width="5.58203125" style="21" bestFit="1" customWidth="1"/>
    <col min="21" max="21" width="4.58203125" style="89" customWidth="1"/>
    <col min="22" max="22" width="9.58203125" style="21" customWidth="1"/>
    <col min="23" max="23" width="5.58203125" style="21" bestFit="1" customWidth="1"/>
    <col min="24" max="24" width="4.58203125" style="89" customWidth="1"/>
    <col min="25" max="25" width="9.58203125" style="21" customWidth="1"/>
    <col min="26" max="26" width="5.58203125" style="21" bestFit="1" customWidth="1"/>
    <col min="27" max="27" width="4.58203125" style="89" customWidth="1"/>
    <col min="28" max="28" width="10.33203125" style="21" customWidth="1"/>
    <col min="29" max="29" width="4.58203125" style="89" customWidth="1"/>
    <col min="30" max="30" width="18.58203125" style="21" customWidth="1"/>
    <col min="31" max="31" width="4.58203125" style="89" customWidth="1"/>
    <col min="32" max="32" width="18.58203125" style="21" customWidth="1"/>
    <col min="33" max="33" width="4.58203125" style="89" customWidth="1"/>
    <col min="34" max="34" width="15.58203125" style="21" customWidth="1"/>
    <col min="35" max="35" width="4.58203125" style="89" customWidth="1"/>
    <col min="36" max="36" width="18.58203125" style="21" customWidth="1"/>
    <col min="37" max="37" width="4.58203125" style="89" customWidth="1"/>
    <col min="38" max="38" width="13.83203125" style="21" customWidth="1"/>
    <col min="39" max="39" width="4.58203125" style="89" customWidth="1"/>
    <col min="40" max="40" width="9.58203125" style="21" customWidth="1"/>
    <col min="41" max="41" width="4.58203125" style="89" customWidth="1"/>
    <col min="42" max="42" width="15.58203125" style="43" customWidth="1"/>
    <col min="43" max="43" width="4.58203125" style="89" customWidth="1"/>
    <col min="44" max="44" width="15.58203125" style="21" customWidth="1"/>
    <col min="45" max="45" width="5.58203125" style="21" bestFit="1" customWidth="1"/>
    <col min="46" max="46" width="4.58203125" style="89" customWidth="1"/>
    <col min="47" max="47" width="5.58203125" style="21" customWidth="1"/>
    <col min="48" max="48" width="15.58203125" style="21" customWidth="1"/>
    <col min="49" max="49" width="4.58203125" style="89" customWidth="1"/>
    <col min="50" max="50" width="1.58203125" style="35" customWidth="1"/>
    <col min="51" max="51" width="9" style="35" customWidth="1"/>
    <col min="52" max="52" width="6.83203125" style="35" hidden="1" customWidth="1"/>
    <col min="53" max="53" width="5.83203125" style="35" hidden="1" customWidth="1"/>
    <col min="54" max="54" width="1.58203125" style="65" hidden="1" customWidth="1"/>
    <col min="55" max="56" width="5.58203125" style="35" hidden="1" customWidth="1"/>
    <col min="57" max="57" width="1.58203125" style="65" hidden="1" customWidth="1"/>
    <col min="58" max="58" width="13.33203125" style="35" hidden="1" customWidth="1"/>
    <col min="59" max="59" width="9.33203125" style="35" hidden="1" customWidth="1"/>
    <col min="60" max="60" width="5.83203125" style="35" hidden="1" customWidth="1"/>
    <col min="61" max="61" width="10" style="35" hidden="1" customWidth="1"/>
    <col min="62" max="16384" width="9" style="35"/>
  </cols>
  <sheetData>
    <row r="1" spans="1:61" s="266" customFormat="1" ht="19">
      <c r="A1" s="263" t="s">
        <v>409</v>
      </c>
      <c r="B1" s="263"/>
      <c r="C1" s="264"/>
      <c r="D1" s="265"/>
      <c r="N1" s="267"/>
      <c r="O1" s="268"/>
      <c r="R1" s="268"/>
      <c r="U1" s="268"/>
      <c r="X1" s="268"/>
      <c r="AA1" s="268"/>
      <c r="AC1" s="268"/>
      <c r="AE1" s="268"/>
      <c r="AG1" s="268"/>
      <c r="AI1" s="268"/>
      <c r="AK1" s="268"/>
      <c r="AM1" s="268"/>
      <c r="AO1" s="268"/>
      <c r="AP1" s="269"/>
      <c r="AQ1" s="268"/>
      <c r="AT1" s="268"/>
      <c r="AW1" s="268"/>
      <c r="BB1" s="270"/>
      <c r="BE1" s="270"/>
    </row>
    <row r="2" spans="1:61" s="266" customFormat="1" ht="19">
      <c r="A2" s="263" t="s">
        <v>422</v>
      </c>
      <c r="C2" s="264"/>
      <c r="D2" s="265"/>
      <c r="N2" s="267"/>
      <c r="O2" s="268"/>
      <c r="R2" s="268"/>
      <c r="U2" s="268"/>
      <c r="X2" s="268"/>
      <c r="AA2" s="268"/>
      <c r="AC2" s="268"/>
      <c r="AE2" s="268"/>
      <c r="AG2" s="268"/>
      <c r="AI2" s="268"/>
      <c r="AK2" s="268"/>
      <c r="AM2" s="268"/>
      <c r="AO2" s="268"/>
      <c r="AP2" s="269"/>
      <c r="AQ2" s="268"/>
      <c r="AT2" s="268"/>
      <c r="AW2" s="268"/>
      <c r="BB2" s="270"/>
      <c r="BE2" s="270"/>
    </row>
    <row r="3" spans="1:61" s="266" customFormat="1" ht="19">
      <c r="A3" s="263" t="s">
        <v>423</v>
      </c>
      <c r="B3" s="263"/>
      <c r="C3" s="264"/>
      <c r="D3" s="265"/>
      <c r="N3" s="267"/>
      <c r="O3" s="268"/>
      <c r="R3" s="268"/>
      <c r="U3" s="268"/>
      <c r="X3" s="268"/>
      <c r="AA3" s="268"/>
      <c r="AC3" s="268"/>
      <c r="AE3" s="268"/>
      <c r="AG3" s="268"/>
      <c r="AI3" s="268"/>
      <c r="AK3" s="268"/>
      <c r="AM3" s="268"/>
      <c r="AO3" s="268"/>
      <c r="AP3" s="269"/>
      <c r="AQ3" s="268"/>
      <c r="AT3" s="268"/>
      <c r="AW3" s="268"/>
      <c r="BB3" s="270"/>
      <c r="BE3" s="270"/>
    </row>
    <row r="4" spans="1:61" s="78" customFormat="1" ht="13">
      <c r="C4" s="102" t="s">
        <v>249</v>
      </c>
      <c r="D4" s="79"/>
      <c r="H4" s="81"/>
      <c r="I4" s="81"/>
      <c r="J4" s="81"/>
      <c r="K4" s="81"/>
      <c r="L4" s="81"/>
      <c r="M4" s="81"/>
      <c r="N4" s="82"/>
      <c r="O4" s="85"/>
      <c r="P4" s="81"/>
      <c r="Q4" s="81"/>
      <c r="R4" s="85"/>
      <c r="S4" s="81"/>
      <c r="T4" s="81"/>
      <c r="U4" s="85"/>
      <c r="V4" s="81"/>
      <c r="W4" s="81"/>
      <c r="X4" s="85"/>
      <c r="Y4" s="81"/>
      <c r="Z4" s="81"/>
      <c r="AA4" s="85"/>
      <c r="AB4" s="83"/>
      <c r="AC4" s="85"/>
      <c r="AD4" s="83"/>
      <c r="AE4" s="85"/>
      <c r="AF4" s="83"/>
      <c r="AG4" s="85"/>
      <c r="AH4" s="83"/>
      <c r="AI4" s="85"/>
      <c r="AJ4" s="83"/>
      <c r="AK4" s="85"/>
      <c r="AL4" s="81"/>
      <c r="AM4" s="85"/>
      <c r="AN4" s="81"/>
      <c r="AO4" s="85"/>
      <c r="AP4" s="84"/>
      <c r="AQ4" s="85"/>
      <c r="AR4" s="83"/>
      <c r="AS4" s="83"/>
      <c r="AT4" s="85"/>
      <c r="AU4" s="83"/>
      <c r="AV4" s="83"/>
      <c r="AW4" s="85"/>
      <c r="BB4" s="80"/>
      <c r="BE4" s="80"/>
    </row>
    <row r="5" spans="1:61" s="78" customFormat="1" ht="19">
      <c r="B5" s="1656" t="s">
        <v>984</v>
      </c>
      <c r="C5" s="1656"/>
      <c r="D5" s="1656"/>
      <c r="E5" s="1656"/>
      <c r="F5" s="1656"/>
      <c r="G5" s="1656"/>
      <c r="H5" s="81"/>
      <c r="I5" s="81"/>
      <c r="J5" s="81"/>
      <c r="K5" s="81"/>
      <c r="L5" s="81"/>
      <c r="M5" s="81"/>
      <c r="N5" s="82"/>
      <c r="O5" s="85"/>
      <c r="P5" s="81"/>
      <c r="Q5" s="81"/>
      <c r="R5" s="85"/>
      <c r="S5" s="81"/>
      <c r="T5" s="81"/>
      <c r="U5" s="85"/>
      <c r="V5" s="81"/>
      <c r="W5" s="81"/>
      <c r="X5" s="85"/>
      <c r="Y5" s="81"/>
      <c r="Z5" s="81"/>
      <c r="AA5" s="85"/>
      <c r="AB5" s="83"/>
      <c r="AC5" s="85"/>
      <c r="AD5" s="83"/>
      <c r="AE5" s="85"/>
      <c r="AF5" s="83"/>
      <c r="AG5" s="85"/>
      <c r="AH5" s="81"/>
      <c r="AI5" s="85"/>
      <c r="AJ5" s="83"/>
      <c r="AK5" s="85"/>
      <c r="AL5" s="81"/>
      <c r="AM5" s="85"/>
      <c r="AN5" s="83"/>
      <c r="AO5" s="85"/>
      <c r="AP5" s="84"/>
      <c r="AQ5" s="85"/>
      <c r="AR5" s="83"/>
      <c r="AS5" s="83"/>
      <c r="AT5" s="85"/>
      <c r="AU5" s="83"/>
      <c r="AV5" s="83"/>
      <c r="AW5" s="85"/>
      <c r="BB5" s="80"/>
      <c r="BE5" s="80"/>
    </row>
    <row r="6" spans="1:61" ht="13">
      <c r="A6" s="35"/>
      <c r="C6" s="103" t="s">
        <v>249</v>
      </c>
      <c r="D6" s="14"/>
      <c r="E6" s="35"/>
      <c r="F6" s="35"/>
      <c r="G6" s="35"/>
      <c r="H6" s="81"/>
      <c r="I6" s="81"/>
      <c r="J6" s="81"/>
      <c r="K6" s="16"/>
      <c r="L6" s="16"/>
      <c r="M6" s="35"/>
      <c r="N6" s="37"/>
      <c r="O6" s="91"/>
      <c r="P6" s="35"/>
      <c r="Q6" s="16"/>
      <c r="R6" s="86"/>
      <c r="S6" s="16"/>
      <c r="T6" s="16"/>
      <c r="U6" s="86"/>
      <c r="V6" s="50"/>
      <c r="W6" s="16"/>
      <c r="X6" s="86"/>
      <c r="Y6" s="16"/>
      <c r="Z6" s="16"/>
      <c r="AA6" s="86"/>
      <c r="AB6" s="83"/>
      <c r="AC6" s="86"/>
      <c r="AD6" s="83"/>
      <c r="AE6" s="86"/>
      <c r="AF6" s="83"/>
      <c r="AG6" s="86"/>
      <c r="AH6" s="81"/>
      <c r="AI6" s="86"/>
      <c r="AJ6" s="17"/>
      <c r="AK6" s="86"/>
      <c r="AL6" s="16"/>
      <c r="AM6" s="86"/>
      <c r="AN6" s="81"/>
      <c r="AO6" s="86"/>
      <c r="AP6" s="39"/>
      <c r="AQ6" s="86"/>
      <c r="AR6" s="83"/>
      <c r="AS6" s="83"/>
      <c r="AT6" s="86"/>
      <c r="AU6" s="83"/>
      <c r="AV6" s="83"/>
      <c r="AW6" s="86"/>
    </row>
    <row r="7" spans="1:61" ht="43.5" customHeight="1">
      <c r="A7" s="18"/>
      <c r="B7" s="1653" t="s">
        <v>250</v>
      </c>
      <c r="C7" s="1654"/>
      <c r="D7" s="1654"/>
      <c r="E7" s="1655"/>
      <c r="F7" s="1690" t="str">
        <f>'2.全体概要'!C7</f>
        <v/>
      </c>
      <c r="G7" s="1691"/>
      <c r="H7" s="1691"/>
      <c r="I7" s="1691"/>
      <c r="J7" s="1691"/>
      <c r="K7" s="1691"/>
      <c r="L7" s="1691"/>
      <c r="M7" s="1692" t="s">
        <v>959</v>
      </c>
      <c r="N7" s="1692"/>
      <c r="O7" s="1692"/>
      <c r="P7" s="1693"/>
      <c r="Q7" s="16"/>
      <c r="R7" s="86"/>
      <c r="S7" s="16"/>
      <c r="T7" s="16"/>
      <c r="U7" s="86"/>
      <c r="V7" s="86"/>
      <c r="W7" s="16"/>
      <c r="X7" s="86"/>
      <c r="Y7" s="16"/>
      <c r="Z7" s="16"/>
      <c r="AA7" s="86"/>
      <c r="AB7" s="81"/>
      <c r="AC7" s="86"/>
      <c r="AD7" s="81"/>
      <c r="AE7" s="86"/>
      <c r="AF7" s="81"/>
      <c r="AG7" s="86"/>
      <c r="AH7" s="81"/>
      <c r="AI7" s="86"/>
      <c r="AJ7" s="17"/>
      <c r="AK7" s="86"/>
      <c r="AL7" s="16"/>
      <c r="AM7" s="86"/>
      <c r="AN7" s="16"/>
      <c r="AO7" s="86"/>
      <c r="AP7" s="39"/>
      <c r="AQ7" s="86"/>
      <c r="AR7" s="81"/>
      <c r="AS7" s="81"/>
      <c r="AT7" s="86"/>
      <c r="AU7" s="81"/>
      <c r="AV7" s="81"/>
      <c r="AW7" s="86"/>
    </row>
    <row r="8" spans="1:61" ht="13.5" customHeight="1" thickBot="1">
      <c r="A8" s="35"/>
      <c r="C8" s="103" t="s">
        <v>249</v>
      </c>
      <c r="D8" s="14"/>
      <c r="E8" s="35"/>
      <c r="F8" s="35"/>
      <c r="G8" s="35"/>
      <c r="H8" s="35"/>
      <c r="I8" s="35"/>
      <c r="J8" s="35"/>
      <c r="K8" s="35"/>
      <c r="L8" s="35"/>
      <c r="M8" s="35"/>
      <c r="N8" s="37"/>
      <c r="O8" s="91"/>
      <c r="P8" s="15"/>
      <c r="Q8" s="15"/>
      <c r="R8" s="87"/>
      <c r="S8" s="15"/>
      <c r="T8" s="15"/>
      <c r="U8" s="87"/>
      <c r="V8" s="15"/>
      <c r="W8" s="15"/>
      <c r="X8" s="87"/>
      <c r="Y8" s="15"/>
      <c r="Z8" s="15"/>
      <c r="AA8" s="87"/>
      <c r="AB8" s="15"/>
      <c r="AC8" s="87"/>
      <c r="AD8" s="15"/>
      <c r="AE8" s="87"/>
      <c r="AF8" s="15"/>
      <c r="AG8" s="87"/>
      <c r="AH8" s="15"/>
      <c r="AI8" s="87"/>
      <c r="AJ8" s="19"/>
      <c r="AK8" s="87"/>
      <c r="AL8" s="15"/>
      <c r="AM8" s="87"/>
      <c r="AN8" s="15"/>
      <c r="AO8" s="87"/>
      <c r="AP8" s="40"/>
      <c r="AQ8" s="87"/>
      <c r="AR8" s="554"/>
      <c r="AS8" s="554"/>
      <c r="AT8" s="555"/>
      <c r="AU8" s="554"/>
      <c r="AV8" s="554"/>
      <c r="AW8" s="555"/>
      <c r="AZ8" s="761"/>
      <c r="BA8" s="761"/>
      <c r="BB8" s="762"/>
      <c r="BC8" s="1657" t="s">
        <v>251</v>
      </c>
      <c r="BD8" s="1657"/>
      <c r="BE8" s="762"/>
      <c r="BF8" s="1657" t="s">
        <v>194</v>
      </c>
      <c r="BG8" s="1657"/>
      <c r="BH8" s="1657"/>
      <c r="BI8" s="1657"/>
    </row>
    <row r="9" spans="1:61" ht="21" customHeight="1">
      <c r="A9" s="107"/>
      <c r="B9" s="1667" t="s">
        <v>252</v>
      </c>
      <c r="C9" s="1673" t="s">
        <v>253</v>
      </c>
      <c r="D9" s="1667" t="s">
        <v>254</v>
      </c>
      <c r="E9" s="1667" t="s">
        <v>255</v>
      </c>
      <c r="F9" s="1667" t="s">
        <v>256</v>
      </c>
      <c r="G9" s="1667" t="s">
        <v>257</v>
      </c>
      <c r="H9" s="1661" t="s">
        <v>258</v>
      </c>
      <c r="I9" s="1662"/>
      <c r="J9" s="1661" t="s">
        <v>259</v>
      </c>
      <c r="K9" s="1694"/>
      <c r="L9" s="1694"/>
      <c r="M9" s="1694"/>
      <c r="N9" s="1694"/>
      <c r="O9" s="1662"/>
      <c r="P9" s="1658" t="s">
        <v>1027</v>
      </c>
      <c r="Q9" s="1659"/>
      <c r="R9" s="1659"/>
      <c r="S9" s="1659"/>
      <c r="T9" s="1659"/>
      <c r="U9" s="1660"/>
      <c r="V9" s="1658" t="s">
        <v>1028</v>
      </c>
      <c r="W9" s="1659"/>
      <c r="X9" s="1659"/>
      <c r="Y9" s="1659"/>
      <c r="Z9" s="1659"/>
      <c r="AA9" s="1660"/>
      <c r="AB9" s="1688" t="s">
        <v>477</v>
      </c>
      <c r="AC9" s="1689"/>
      <c r="AD9" s="1696" t="s">
        <v>931</v>
      </c>
      <c r="AE9" s="1697"/>
      <c r="AF9" s="1700" t="s">
        <v>930</v>
      </c>
      <c r="AG9" s="1701"/>
      <c r="AH9" s="1661" t="s">
        <v>260</v>
      </c>
      <c r="AI9" s="1662"/>
      <c r="AJ9" s="1661" t="s">
        <v>261</v>
      </c>
      <c r="AK9" s="1665"/>
      <c r="AL9" s="1667" t="s">
        <v>502</v>
      </c>
      <c r="AM9" s="1667"/>
      <c r="AN9" s="1667" t="s">
        <v>1029</v>
      </c>
      <c r="AO9" s="1667"/>
      <c r="AP9" s="1667" t="s">
        <v>294</v>
      </c>
      <c r="AQ9" s="1667"/>
      <c r="AR9" s="1676" t="s">
        <v>469</v>
      </c>
      <c r="AS9" s="1677"/>
      <c r="AT9" s="1678"/>
      <c r="AU9" s="1676" t="s">
        <v>470</v>
      </c>
      <c r="AV9" s="1677"/>
      <c r="AW9" s="1678"/>
      <c r="AZ9" s="761"/>
      <c r="BA9" s="761"/>
      <c r="BB9" s="762"/>
      <c r="BC9" s="1657"/>
      <c r="BD9" s="1657"/>
      <c r="BE9" s="762"/>
      <c r="BF9" s="1657" t="s">
        <v>262</v>
      </c>
      <c r="BG9" s="1657" t="s">
        <v>263</v>
      </c>
      <c r="BH9" s="1657"/>
      <c r="BI9" s="1657"/>
    </row>
    <row r="10" spans="1:61" ht="34.5" customHeight="1">
      <c r="A10" s="108"/>
      <c r="B10" s="1668"/>
      <c r="C10" s="1674"/>
      <c r="D10" s="1668"/>
      <c r="E10" s="1668"/>
      <c r="F10" s="1668"/>
      <c r="G10" s="1668"/>
      <c r="H10" s="1663"/>
      <c r="I10" s="1664"/>
      <c r="J10" s="1663"/>
      <c r="K10" s="1669"/>
      <c r="L10" s="1669"/>
      <c r="M10" s="1669"/>
      <c r="N10" s="1669"/>
      <c r="O10" s="1664"/>
      <c r="P10" s="1663" t="s">
        <v>471</v>
      </c>
      <c r="Q10" s="1669"/>
      <c r="R10" s="1669"/>
      <c r="S10" s="1669" t="s">
        <v>472</v>
      </c>
      <c r="T10" s="1669"/>
      <c r="U10" s="1664"/>
      <c r="V10" s="1663" t="s">
        <v>471</v>
      </c>
      <c r="W10" s="1669"/>
      <c r="X10" s="1669"/>
      <c r="Y10" s="1669" t="s">
        <v>472</v>
      </c>
      <c r="Z10" s="1669"/>
      <c r="AA10" s="1664"/>
      <c r="AB10" s="1679"/>
      <c r="AC10" s="1681"/>
      <c r="AD10" s="1698"/>
      <c r="AE10" s="1699"/>
      <c r="AF10" s="1702"/>
      <c r="AG10" s="1703"/>
      <c r="AH10" s="1663"/>
      <c r="AI10" s="1664"/>
      <c r="AJ10" s="1663"/>
      <c r="AK10" s="1666"/>
      <c r="AL10" s="1668"/>
      <c r="AM10" s="1668"/>
      <c r="AN10" s="1668"/>
      <c r="AO10" s="1668"/>
      <c r="AP10" s="1668"/>
      <c r="AQ10" s="1668"/>
      <c r="AR10" s="1679"/>
      <c r="AS10" s="1680"/>
      <c r="AT10" s="1681"/>
      <c r="AU10" s="1679"/>
      <c r="AV10" s="1680"/>
      <c r="AW10" s="1681"/>
      <c r="AZ10" s="1657" t="s">
        <v>193</v>
      </c>
      <c r="BA10" s="1657"/>
      <c r="BB10" s="762"/>
      <c r="BC10" s="1657"/>
      <c r="BD10" s="1657"/>
      <c r="BE10" s="762"/>
      <c r="BF10" s="1657"/>
      <c r="BG10" s="1657" t="s">
        <v>264</v>
      </c>
      <c r="BH10" s="1657" t="s">
        <v>195</v>
      </c>
      <c r="BI10" s="1657"/>
    </row>
    <row r="11" spans="1:61" ht="18.75" customHeight="1">
      <c r="A11" s="20"/>
      <c r="B11" s="1668"/>
      <c r="C11" s="1674"/>
      <c r="D11" s="1668"/>
      <c r="E11" s="1668"/>
      <c r="F11" s="1668"/>
      <c r="G11" s="1668"/>
      <c r="H11" s="1663" t="s">
        <v>265</v>
      </c>
      <c r="I11" s="1664" t="s">
        <v>266</v>
      </c>
      <c r="J11" s="1663" t="s">
        <v>354</v>
      </c>
      <c r="K11" s="1669" t="s">
        <v>267</v>
      </c>
      <c r="L11" s="1669"/>
      <c r="M11" s="1669"/>
      <c r="N11" s="1695" t="s">
        <v>268</v>
      </c>
      <c r="O11" s="1671" t="s">
        <v>269</v>
      </c>
      <c r="P11" s="1663" t="s">
        <v>270</v>
      </c>
      <c r="Q11" s="1669" t="s">
        <v>271</v>
      </c>
      <c r="R11" s="1670" t="s">
        <v>269</v>
      </c>
      <c r="S11" s="1669" t="s">
        <v>270</v>
      </c>
      <c r="T11" s="1669" t="s">
        <v>271</v>
      </c>
      <c r="U11" s="1671" t="s">
        <v>269</v>
      </c>
      <c r="V11" s="1663" t="s">
        <v>270</v>
      </c>
      <c r="W11" s="1669" t="s">
        <v>271</v>
      </c>
      <c r="X11" s="1670" t="s">
        <v>269</v>
      </c>
      <c r="Y11" s="1669" t="s">
        <v>270</v>
      </c>
      <c r="Z11" s="1669" t="s">
        <v>271</v>
      </c>
      <c r="AA11" s="1671" t="s">
        <v>269</v>
      </c>
      <c r="AB11" s="1686" t="s">
        <v>473</v>
      </c>
      <c r="AC11" s="1684" t="s">
        <v>269</v>
      </c>
      <c r="AD11" s="1663" t="s">
        <v>272</v>
      </c>
      <c r="AE11" s="1671" t="s">
        <v>269</v>
      </c>
      <c r="AF11" s="1663" t="s">
        <v>272</v>
      </c>
      <c r="AG11" s="1671" t="s">
        <v>269</v>
      </c>
      <c r="AH11" s="1663" t="s">
        <v>273</v>
      </c>
      <c r="AI11" s="1671" t="s">
        <v>269</v>
      </c>
      <c r="AJ11" s="1663" t="s">
        <v>274</v>
      </c>
      <c r="AK11" s="1672" t="s">
        <v>269</v>
      </c>
      <c r="AL11" s="1675" t="s">
        <v>478</v>
      </c>
      <c r="AM11" s="1671" t="s">
        <v>269</v>
      </c>
      <c r="AN11" s="1675" t="s">
        <v>355</v>
      </c>
      <c r="AO11" s="1671" t="s">
        <v>269</v>
      </c>
      <c r="AP11" s="1687" t="s">
        <v>415</v>
      </c>
      <c r="AQ11" s="1671" t="s">
        <v>269</v>
      </c>
      <c r="AR11" s="1686" t="s">
        <v>474</v>
      </c>
      <c r="AS11" s="1682" t="s">
        <v>475</v>
      </c>
      <c r="AT11" s="1684" t="s">
        <v>269</v>
      </c>
      <c r="AU11" s="1686" t="s">
        <v>556</v>
      </c>
      <c r="AV11" s="1685" t="s">
        <v>476</v>
      </c>
      <c r="AW11" s="1684" t="s">
        <v>269</v>
      </c>
      <c r="AZ11" s="1657"/>
      <c r="BA11" s="1657"/>
      <c r="BB11" s="762"/>
      <c r="BC11" s="1657"/>
      <c r="BD11" s="1657"/>
      <c r="BE11" s="762"/>
      <c r="BF11" s="1657"/>
      <c r="BG11" s="1657"/>
      <c r="BH11" s="1657" t="s">
        <v>275</v>
      </c>
      <c r="BI11" s="1657" t="s">
        <v>276</v>
      </c>
    </row>
    <row r="12" spans="1:61">
      <c r="B12" s="1668"/>
      <c r="C12" s="1674"/>
      <c r="D12" s="1668"/>
      <c r="E12" s="1668"/>
      <c r="F12" s="1668"/>
      <c r="G12" s="1668"/>
      <c r="H12" s="1663"/>
      <c r="I12" s="1664"/>
      <c r="J12" s="1663"/>
      <c r="K12" s="220" t="s">
        <v>277</v>
      </c>
      <c r="L12" s="845" t="s">
        <v>278</v>
      </c>
      <c r="M12" s="220" t="s">
        <v>279</v>
      </c>
      <c r="N12" s="1695"/>
      <c r="O12" s="1671"/>
      <c r="P12" s="1663"/>
      <c r="Q12" s="1669"/>
      <c r="R12" s="1670"/>
      <c r="S12" s="1669"/>
      <c r="T12" s="1669"/>
      <c r="U12" s="1671"/>
      <c r="V12" s="1663"/>
      <c r="W12" s="1669"/>
      <c r="X12" s="1670"/>
      <c r="Y12" s="1669"/>
      <c r="Z12" s="1669"/>
      <c r="AA12" s="1671"/>
      <c r="AB12" s="1686"/>
      <c r="AC12" s="1684"/>
      <c r="AD12" s="1663"/>
      <c r="AE12" s="1671"/>
      <c r="AF12" s="1663"/>
      <c r="AG12" s="1671"/>
      <c r="AH12" s="1663"/>
      <c r="AI12" s="1671"/>
      <c r="AJ12" s="1663"/>
      <c r="AK12" s="1672"/>
      <c r="AL12" s="1675"/>
      <c r="AM12" s="1671"/>
      <c r="AN12" s="1675"/>
      <c r="AO12" s="1671"/>
      <c r="AP12" s="1687"/>
      <c r="AQ12" s="1671"/>
      <c r="AR12" s="1686"/>
      <c r="AS12" s="1683"/>
      <c r="AT12" s="1684"/>
      <c r="AU12" s="1686"/>
      <c r="AV12" s="1685"/>
      <c r="AW12" s="1684"/>
      <c r="AZ12" s="761" t="s">
        <v>280</v>
      </c>
      <c r="BA12" s="761" t="s">
        <v>263</v>
      </c>
      <c r="BB12" s="762"/>
      <c r="BC12" s="761" t="s">
        <v>281</v>
      </c>
      <c r="BD12" s="761" t="s">
        <v>263</v>
      </c>
      <c r="BE12" s="762"/>
      <c r="BF12" s="1657"/>
      <c r="BG12" s="1657"/>
      <c r="BH12" s="1657"/>
      <c r="BI12" s="1657"/>
    </row>
    <row r="13" spans="1:61">
      <c r="B13" s="67">
        <v>1</v>
      </c>
      <c r="C13" s="104"/>
      <c r="D13" s="68"/>
      <c r="E13" s="93"/>
      <c r="F13" s="671"/>
      <c r="G13" s="671"/>
      <c r="H13" s="71"/>
      <c r="I13" s="72"/>
      <c r="J13" s="71"/>
      <c r="K13" s="673" t="str">
        <f t="shared" ref="K13:K76" si="0">IF($F13="","",VLOOKUP($F13,$AZ$13:$BA$17,2,TRUE))</f>
        <v/>
      </c>
      <c r="L13" s="673" t="str">
        <f>IF($G13="","",IF(OR('2.全体概要'!$C$15=1,'2.全体概要'!$C$15=2),INDEX($BD$15:$BD$16,MATCH($G13,$BC$15:$BC$16,-1)),IF('2.全体概要'!$C$15=3,INDEX($BD$14:$BD$15,MATCH($G13,$BC$14:$BC$15,-1)),INDEX($BD$13:$BD$14,MATCH($G13,$BC$13:$BC$14,-1)))))</f>
        <v/>
      </c>
      <c r="M13" s="673" t="str">
        <f t="shared" ref="M13:M76" si="1">IF(OR($F13="",$H13="",$I13=""),"",VLOOKUP($H13&amp;$I13,$BF$13:$BI$18,IF($F13&lt;50,2,IF(AND($J13="該当",$H13="角住戸"),4,3)),FALSE))</f>
        <v/>
      </c>
      <c r="N13" s="674">
        <f>IF(OR(K13="",L13="",M13=""),0,(700000*K13*L13*M13))</f>
        <v>0</v>
      </c>
      <c r="O13" s="90"/>
      <c r="P13" s="160"/>
      <c r="Q13" s="161"/>
      <c r="R13" s="236"/>
      <c r="S13" s="161"/>
      <c r="T13" s="66"/>
      <c r="U13" s="236"/>
      <c r="V13" s="160"/>
      <c r="W13" s="161"/>
      <c r="X13" s="236"/>
      <c r="Y13" s="161"/>
      <c r="Z13" s="66"/>
      <c r="AA13" s="236"/>
      <c r="AB13" s="71"/>
      <c r="AC13" s="90"/>
      <c r="AD13" s="160"/>
      <c r="AE13" s="90"/>
      <c r="AF13" s="160"/>
      <c r="AG13" s="90"/>
      <c r="AH13" s="71"/>
      <c r="AI13" s="90"/>
      <c r="AJ13" s="160"/>
      <c r="AK13" s="90"/>
      <c r="AL13" s="74"/>
      <c r="AM13" s="90"/>
      <c r="AN13" s="74"/>
      <c r="AO13" s="90"/>
      <c r="AP13" s="76"/>
      <c r="AQ13" s="90"/>
      <c r="AR13" s="71"/>
      <c r="AS13" s="324"/>
      <c r="AT13" s="90"/>
      <c r="AU13" s="71"/>
      <c r="AV13" s="677" t="str">
        <f>IF(AU13="","",IF(AU13="A",'12.パネルラジエーター設備費用算出シート'!$G$13,IF(AU13="B",'12.パネルラジエーター設備費用算出シート'!$N$13,IF(AU13="C",'12.パネルラジエーター設備費用算出シート'!$G$23,IF(AU13="D",'12.パネルラジエーター設備費用算出シート'!$N$23,IF(AU13="E",'12.パネルラジエーター設備費用算出シート'!$G$33,IF(AU13="F",'12.パネルラジエーター設備費用算出シート'!$N$33,IF(AU13="G",'12.パネルラジエーター設備費用算出シート'!$G$43,IF(AU13="H",'12.パネルラジエーター設備費用算出シート'!$N$43,IF(AU13="I",'12.パネルラジエーター設備費用算出シート'!$G$54,'12.パネルラジエーター設備費用算出シート'!$N$54))))))))))</f>
        <v/>
      </c>
      <c r="AW13" s="90"/>
      <c r="AZ13" s="763">
        <v>0</v>
      </c>
      <c r="BA13" s="763">
        <v>0.4</v>
      </c>
      <c r="BB13" s="762"/>
      <c r="BC13" s="763">
        <v>0.6</v>
      </c>
      <c r="BD13" s="763">
        <v>1</v>
      </c>
      <c r="BE13" s="762"/>
      <c r="BF13" s="761" t="s">
        <v>196</v>
      </c>
      <c r="BG13" s="763">
        <v>1</v>
      </c>
      <c r="BH13" s="763">
        <v>1</v>
      </c>
      <c r="BI13" s="763"/>
    </row>
    <row r="14" spans="1:61">
      <c r="B14" s="67">
        <v>2</v>
      </c>
      <c r="C14" s="104"/>
      <c r="D14" s="68"/>
      <c r="E14" s="93"/>
      <c r="F14" s="671"/>
      <c r="G14" s="671"/>
      <c r="H14" s="71"/>
      <c r="I14" s="72"/>
      <c r="J14" s="71"/>
      <c r="K14" s="673" t="str">
        <f t="shared" si="0"/>
        <v/>
      </c>
      <c r="L14" s="673" t="str">
        <f>IF($G14="","",IF(OR('2.全体概要'!$C$15=1,'2.全体概要'!$C$15=2),INDEX($BD$15:$BD$16,MATCH($G14,$BC$15:$BC$16,-1)),IF('2.全体概要'!$C$15=3,INDEX($BD$14:$BD$15,MATCH($G14,$BC$14:$BC$15,-1)),INDEX($BD$13:$BD$14,MATCH($G14,$BC$13:$BC$14,-1)))))</f>
        <v/>
      </c>
      <c r="M14" s="673" t="str">
        <f t="shared" si="1"/>
        <v/>
      </c>
      <c r="N14" s="674">
        <f>IF(OR(K14="",L14="",M14=""),0,(700000*K14*L14*M14))</f>
        <v>0</v>
      </c>
      <c r="O14" s="90"/>
      <c r="P14" s="160"/>
      <c r="Q14" s="161"/>
      <c r="R14" s="236"/>
      <c r="S14" s="161"/>
      <c r="T14" s="66"/>
      <c r="U14" s="236"/>
      <c r="V14" s="160"/>
      <c r="W14" s="66"/>
      <c r="X14" s="236"/>
      <c r="Y14" s="161"/>
      <c r="Z14" s="66"/>
      <c r="AA14" s="236"/>
      <c r="AB14" s="71"/>
      <c r="AC14" s="90"/>
      <c r="AD14" s="160"/>
      <c r="AE14" s="90"/>
      <c r="AF14" s="160"/>
      <c r="AG14" s="90"/>
      <c r="AH14" s="71"/>
      <c r="AI14" s="90"/>
      <c r="AJ14" s="160"/>
      <c r="AK14" s="90"/>
      <c r="AL14" s="74"/>
      <c r="AM14" s="90"/>
      <c r="AN14" s="74"/>
      <c r="AO14" s="90"/>
      <c r="AP14" s="76"/>
      <c r="AQ14" s="90"/>
      <c r="AR14" s="71"/>
      <c r="AS14" s="324"/>
      <c r="AT14" s="90"/>
      <c r="AU14" s="71"/>
      <c r="AV14" s="677" t="str">
        <f>IF(AU14="","",IF(AU14="A",'12.パネルラジエーター設備費用算出シート'!$G$13,IF(AU14="B",'12.パネルラジエーター設備費用算出シート'!$N$13,IF(AU14="C",'12.パネルラジエーター設備費用算出シート'!$G$23,IF(AU14="D",'12.パネルラジエーター設備費用算出シート'!$N$23,IF(AU14="E",'12.パネルラジエーター設備費用算出シート'!$G$33,IF(AU14="F",'12.パネルラジエーター設備費用算出シート'!$N$33,IF(AU14="G",'12.パネルラジエーター設備費用算出シート'!$G$43,IF(AU14="H",'12.パネルラジエーター設備費用算出シート'!$N$43,IF(AU14="I",'12.パネルラジエーター設備費用算出シート'!$G$54,'12.パネルラジエーター設備費用算出シート'!$N$54))))))))))</f>
        <v/>
      </c>
      <c r="AW14" s="90"/>
      <c r="AZ14" s="763">
        <v>35</v>
      </c>
      <c r="BA14" s="763">
        <v>0.6</v>
      </c>
      <c r="BB14" s="762"/>
      <c r="BC14" s="763">
        <v>0.5</v>
      </c>
      <c r="BD14" s="763">
        <v>1.1499999999999999</v>
      </c>
      <c r="BE14" s="762"/>
      <c r="BF14" s="761" t="s">
        <v>197</v>
      </c>
      <c r="BG14" s="763">
        <v>1.2</v>
      </c>
      <c r="BH14" s="763">
        <v>1.1000000000000001</v>
      </c>
      <c r="BI14" s="763"/>
    </row>
    <row r="15" spans="1:61">
      <c r="B15" s="67">
        <v>3</v>
      </c>
      <c r="C15" s="104"/>
      <c r="D15" s="68"/>
      <c r="E15" s="93"/>
      <c r="F15" s="671"/>
      <c r="G15" s="671"/>
      <c r="H15" s="71"/>
      <c r="I15" s="72"/>
      <c r="J15" s="71"/>
      <c r="K15" s="673" t="str">
        <f t="shared" si="0"/>
        <v/>
      </c>
      <c r="L15" s="673" t="str">
        <f>IF($G15="","",IF(OR('2.全体概要'!$C$15=1,'2.全体概要'!$C$15=2),INDEX($BD$15:$BD$16,MATCH($G15,$BC$15:$BC$16,-1)),IF('2.全体概要'!$C$15=3,INDEX($BD$14:$BD$15,MATCH($G15,$BC$14:$BC$15,-1)),INDEX($BD$13:$BD$14,MATCH($G15,$BC$13:$BC$14,-1)))))</f>
        <v/>
      </c>
      <c r="M15" s="673" t="str">
        <f t="shared" si="1"/>
        <v/>
      </c>
      <c r="N15" s="674">
        <f>IF(OR(K15="",L15="",M15=""),0,(700000*K15*L15*M15))</f>
        <v>0</v>
      </c>
      <c r="O15" s="90"/>
      <c r="P15" s="160"/>
      <c r="Q15" s="161"/>
      <c r="R15" s="236"/>
      <c r="S15" s="161"/>
      <c r="T15" s="66"/>
      <c r="U15" s="236"/>
      <c r="V15" s="160"/>
      <c r="W15" s="66"/>
      <c r="X15" s="236"/>
      <c r="Y15" s="161"/>
      <c r="Z15" s="66"/>
      <c r="AA15" s="236"/>
      <c r="AB15" s="71"/>
      <c r="AC15" s="90"/>
      <c r="AD15" s="160"/>
      <c r="AE15" s="90"/>
      <c r="AF15" s="160"/>
      <c r="AG15" s="90"/>
      <c r="AH15" s="71"/>
      <c r="AI15" s="90"/>
      <c r="AJ15" s="160"/>
      <c r="AK15" s="90"/>
      <c r="AL15" s="74"/>
      <c r="AM15" s="90"/>
      <c r="AN15" s="74"/>
      <c r="AO15" s="90"/>
      <c r="AP15" s="76"/>
      <c r="AQ15" s="90"/>
      <c r="AR15" s="71"/>
      <c r="AS15" s="324"/>
      <c r="AT15" s="90"/>
      <c r="AU15" s="71"/>
      <c r="AV15" s="677" t="str">
        <f>IF(AU15="","",IF(AU15="A",'12.パネルラジエーター設備費用算出シート'!$G$13,IF(AU15="B",'12.パネルラジエーター設備費用算出シート'!$N$13,IF(AU15="C",'12.パネルラジエーター設備費用算出シート'!$G$23,IF(AU15="D",'12.パネルラジエーター設備費用算出シート'!$N$23,IF(AU15="E",'12.パネルラジエーター設備費用算出シート'!$G$33,IF(AU15="F",'12.パネルラジエーター設備費用算出シート'!$N$33,IF(AU15="G",'12.パネルラジエーター設備費用算出シート'!$G$43,IF(AU15="H",'12.パネルラジエーター設備費用算出シート'!$N$43,IF(AU15="I",'12.パネルラジエーター設備費用算出シート'!$G$54,'12.パネルラジエーター設備費用算出シート'!$N$54))))))))))</f>
        <v/>
      </c>
      <c r="AW15" s="90"/>
      <c r="AZ15" s="763">
        <v>50</v>
      </c>
      <c r="BA15" s="763">
        <v>0.8</v>
      </c>
      <c r="BB15" s="762"/>
      <c r="BC15" s="763">
        <v>0.4</v>
      </c>
      <c r="BD15" s="763">
        <v>1.5</v>
      </c>
      <c r="BE15" s="762"/>
      <c r="BF15" s="761" t="s">
        <v>198</v>
      </c>
      <c r="BG15" s="763">
        <v>1.5</v>
      </c>
      <c r="BH15" s="763">
        <v>1.4</v>
      </c>
      <c r="BI15" s="763"/>
    </row>
    <row r="16" spans="1:61">
      <c r="B16" s="67">
        <v>4</v>
      </c>
      <c r="C16" s="104"/>
      <c r="D16" s="68"/>
      <c r="E16" s="93"/>
      <c r="F16" s="671"/>
      <c r="G16" s="671"/>
      <c r="H16" s="71"/>
      <c r="I16" s="72"/>
      <c r="J16" s="71"/>
      <c r="K16" s="673" t="str">
        <f t="shared" si="0"/>
        <v/>
      </c>
      <c r="L16" s="673" t="str">
        <f>IF($G16="","",IF(OR('2.全体概要'!$C$15=1,'2.全体概要'!$C$15=2),INDEX($BD$15:$BD$16,MATCH($G16,$BC$15:$BC$16,-1)),IF('2.全体概要'!$C$15=3,INDEX($BD$14:$BD$15,MATCH($G16,$BC$14:$BC$15,-1)),INDEX($BD$13:$BD$14,MATCH($G16,$BC$13:$BC$14,-1)))))</f>
        <v/>
      </c>
      <c r="M16" s="673" t="str">
        <f t="shared" si="1"/>
        <v/>
      </c>
      <c r="N16" s="674">
        <f>IF(OR(K16="",L16="",M16=""),0,(700000*K16*L16*M16))</f>
        <v>0</v>
      </c>
      <c r="O16" s="90"/>
      <c r="P16" s="160"/>
      <c r="Q16" s="161"/>
      <c r="R16" s="236"/>
      <c r="S16" s="161"/>
      <c r="T16" s="66"/>
      <c r="U16" s="236"/>
      <c r="V16" s="160"/>
      <c r="W16" s="66"/>
      <c r="X16" s="236"/>
      <c r="Y16" s="161"/>
      <c r="Z16" s="66"/>
      <c r="AA16" s="236"/>
      <c r="AB16" s="71"/>
      <c r="AC16" s="90"/>
      <c r="AD16" s="160"/>
      <c r="AE16" s="90"/>
      <c r="AF16" s="160"/>
      <c r="AG16" s="90"/>
      <c r="AH16" s="71"/>
      <c r="AI16" s="90"/>
      <c r="AJ16" s="160"/>
      <c r="AK16" s="90"/>
      <c r="AL16" s="74"/>
      <c r="AM16" s="90"/>
      <c r="AN16" s="74"/>
      <c r="AO16" s="90"/>
      <c r="AP16" s="76"/>
      <c r="AQ16" s="90"/>
      <c r="AR16" s="71"/>
      <c r="AS16" s="324"/>
      <c r="AT16" s="90"/>
      <c r="AU16" s="71"/>
      <c r="AV16" s="677" t="str">
        <f>IF(AU16="","",IF(AU16="A",'12.パネルラジエーター設備費用算出シート'!$G$13,IF(AU16="B",'12.パネルラジエーター設備費用算出シート'!$N$13,IF(AU16="C",'12.パネルラジエーター設備費用算出シート'!$G$23,IF(AU16="D",'12.パネルラジエーター設備費用算出シート'!$N$23,IF(AU16="E",'12.パネルラジエーター設備費用算出シート'!$G$33,IF(AU16="F",'12.パネルラジエーター設備費用算出シート'!$N$33,IF(AU16="G",'12.パネルラジエーター設備費用算出シート'!$G$43,IF(AU16="H",'12.パネルラジエーター設備費用算出シート'!$N$43,IF(AU16="I",'12.パネルラジエーター設備費用算出シート'!$G$54,'12.パネルラジエーター設備費用算出シート'!$N$54))))))))))</f>
        <v/>
      </c>
      <c r="AW16" s="90"/>
      <c r="AZ16" s="763">
        <v>65</v>
      </c>
      <c r="BA16" s="763">
        <v>1</v>
      </c>
      <c r="BB16" s="762"/>
      <c r="BC16" s="763">
        <v>0.3</v>
      </c>
      <c r="BD16" s="763">
        <v>2</v>
      </c>
      <c r="BE16" s="762"/>
      <c r="BF16" s="761" t="s">
        <v>199</v>
      </c>
      <c r="BG16" s="763">
        <v>1.7</v>
      </c>
      <c r="BH16" s="763">
        <v>1.55</v>
      </c>
      <c r="BI16" s="763">
        <v>1.8</v>
      </c>
    </row>
    <row r="17" spans="1:61">
      <c r="B17" s="67">
        <v>5</v>
      </c>
      <c r="C17" s="104"/>
      <c r="D17" s="68"/>
      <c r="E17" s="93"/>
      <c r="F17" s="671"/>
      <c r="G17" s="671"/>
      <c r="H17" s="71"/>
      <c r="I17" s="72"/>
      <c r="J17" s="71"/>
      <c r="K17" s="673" t="str">
        <f t="shared" si="0"/>
        <v/>
      </c>
      <c r="L17" s="673" t="str">
        <f>IF($G17="","",IF(OR('2.全体概要'!$C$15=1,'2.全体概要'!$C$15=2),INDEX($BD$15:$BD$16,MATCH($G17,$BC$15:$BC$16,-1)),IF('2.全体概要'!$C$15=3,INDEX($BD$14:$BD$15,MATCH($G17,$BC$14:$BC$15,-1)),INDEX($BD$13:$BD$14,MATCH($G17,$BC$13:$BC$14,-1)))))</f>
        <v/>
      </c>
      <c r="M17" s="673" t="str">
        <f t="shared" si="1"/>
        <v/>
      </c>
      <c r="N17" s="674">
        <f>IF(OR(K17="",L17="",M17=""),0,(700000*K17*L17*M17))</f>
        <v>0</v>
      </c>
      <c r="O17" s="90"/>
      <c r="P17" s="160"/>
      <c r="Q17" s="161"/>
      <c r="R17" s="236"/>
      <c r="S17" s="161"/>
      <c r="T17" s="66"/>
      <c r="U17" s="90"/>
      <c r="V17" s="160"/>
      <c r="W17" s="66"/>
      <c r="X17" s="88"/>
      <c r="Y17" s="161"/>
      <c r="Z17" s="66"/>
      <c r="AA17" s="90"/>
      <c r="AB17" s="71"/>
      <c r="AC17" s="90"/>
      <c r="AD17" s="160"/>
      <c r="AE17" s="90"/>
      <c r="AF17" s="160"/>
      <c r="AG17" s="90"/>
      <c r="AH17" s="71"/>
      <c r="AI17" s="90"/>
      <c r="AJ17" s="160"/>
      <c r="AK17" s="90"/>
      <c r="AL17" s="74"/>
      <c r="AM17" s="90"/>
      <c r="AN17" s="74"/>
      <c r="AO17" s="90"/>
      <c r="AP17" s="76"/>
      <c r="AQ17" s="90"/>
      <c r="AR17" s="71"/>
      <c r="AS17" s="324"/>
      <c r="AT17" s="90"/>
      <c r="AU17" s="71"/>
      <c r="AV17" s="677" t="str">
        <f>IF(AU17="","",IF(AU17="A",'12.パネルラジエーター設備費用算出シート'!$G$13,IF(AU17="B",'12.パネルラジエーター設備費用算出シート'!$N$13,IF(AU17="C",'12.パネルラジエーター設備費用算出シート'!$G$23,IF(AU17="D",'12.パネルラジエーター設備費用算出シート'!$N$23,IF(AU17="E",'12.パネルラジエーター設備費用算出シート'!$G$33,IF(AU17="F",'12.パネルラジエーター設備費用算出シート'!$N$33,IF(AU17="G",'12.パネルラジエーター設備費用算出シート'!$G$43,IF(AU17="H",'12.パネルラジエーター設備費用算出シート'!$N$43,IF(AU17="I",'12.パネルラジエーター設備費用算出シート'!$G$54,'12.パネルラジエーター設備費用算出シート'!$N$54))))))))))</f>
        <v/>
      </c>
      <c r="AW17" s="90"/>
      <c r="AZ17" s="763">
        <v>80</v>
      </c>
      <c r="BA17" s="763">
        <v>1.1499999999999999</v>
      </c>
      <c r="BB17" s="762"/>
      <c r="BC17" s="761"/>
      <c r="BD17" s="761"/>
      <c r="BE17" s="762"/>
      <c r="BF17" s="761" t="s">
        <v>200</v>
      </c>
      <c r="BG17" s="763">
        <v>1.8</v>
      </c>
      <c r="BH17" s="763">
        <v>1.65</v>
      </c>
      <c r="BI17" s="763">
        <v>1.9</v>
      </c>
    </row>
    <row r="18" spans="1:61">
      <c r="B18" s="67">
        <v>6</v>
      </c>
      <c r="C18" s="104"/>
      <c r="D18" s="68"/>
      <c r="E18" s="93"/>
      <c r="F18" s="671"/>
      <c r="G18" s="671"/>
      <c r="H18" s="71"/>
      <c r="I18" s="72"/>
      <c r="J18" s="71"/>
      <c r="K18" s="673" t="str">
        <f t="shared" si="0"/>
        <v/>
      </c>
      <c r="L18" s="673" t="str">
        <f>IF($G18="","",IF(OR('2.全体概要'!$C$15=1,'2.全体概要'!$C$15=2),INDEX($BD$15:$BD$16,MATCH($G18,$BC$15:$BC$16,-1)),IF('2.全体概要'!$C$15=3,INDEX($BD$14:$BD$15,MATCH($G18,$BC$14:$BC$15,-1)),INDEX($BD$13:$BD$14,MATCH($G18,$BC$13:$BC$14,-1)))))</f>
        <v/>
      </c>
      <c r="M18" s="673" t="str">
        <f t="shared" si="1"/>
        <v/>
      </c>
      <c r="N18" s="674">
        <f t="shared" ref="N18:N81" si="2">IF(OR(K18="",L18="",M18=""),0,(700000*K18*L18*M18))</f>
        <v>0</v>
      </c>
      <c r="O18" s="90"/>
      <c r="P18" s="160"/>
      <c r="Q18" s="161"/>
      <c r="R18" s="236"/>
      <c r="S18" s="161"/>
      <c r="T18" s="66"/>
      <c r="U18" s="90"/>
      <c r="V18" s="160"/>
      <c r="W18" s="66"/>
      <c r="X18" s="88"/>
      <c r="Y18" s="161"/>
      <c r="Z18" s="66"/>
      <c r="AA18" s="90"/>
      <c r="AB18" s="71"/>
      <c r="AC18" s="90"/>
      <c r="AD18" s="160"/>
      <c r="AE18" s="90"/>
      <c r="AF18" s="160"/>
      <c r="AG18" s="90"/>
      <c r="AH18" s="71"/>
      <c r="AI18" s="90"/>
      <c r="AJ18" s="160"/>
      <c r="AK18" s="90"/>
      <c r="AL18" s="74"/>
      <c r="AM18" s="90"/>
      <c r="AN18" s="74"/>
      <c r="AO18" s="90"/>
      <c r="AP18" s="76"/>
      <c r="AQ18" s="90"/>
      <c r="AR18" s="71"/>
      <c r="AS18" s="324"/>
      <c r="AT18" s="90"/>
      <c r="AU18" s="71"/>
      <c r="AV18" s="677" t="str">
        <f>IF(AU18="","",IF(AU18="A",'12.パネルラジエーター設備費用算出シート'!$G$13,IF(AU18="B",'12.パネルラジエーター設備費用算出シート'!$N$13,IF(AU18="C",'12.パネルラジエーター設備費用算出シート'!$G$23,IF(AU18="D",'12.パネルラジエーター設備費用算出シート'!$N$23,IF(AU18="E",'12.パネルラジエーター設備費用算出シート'!$G$33,IF(AU18="F",'12.パネルラジエーター設備費用算出シート'!$N$33,IF(AU18="G",'12.パネルラジエーター設備費用算出シート'!$G$43,IF(AU18="H",'12.パネルラジエーター設備費用算出シート'!$N$43,IF(AU18="I",'12.パネルラジエーター設備費用算出シート'!$G$54,'12.パネルラジエーター設備費用算出シート'!$N$54))))))))))</f>
        <v/>
      </c>
      <c r="AW18" s="90"/>
      <c r="AZ18" s="761"/>
      <c r="BA18" s="761"/>
      <c r="BB18" s="762"/>
      <c r="BC18" s="761"/>
      <c r="BD18" s="761"/>
      <c r="BE18" s="762"/>
      <c r="BF18" s="761" t="s">
        <v>201</v>
      </c>
      <c r="BG18" s="763">
        <v>2.1</v>
      </c>
      <c r="BH18" s="763">
        <v>1.95</v>
      </c>
      <c r="BI18" s="763">
        <v>2.2000000000000002</v>
      </c>
    </row>
    <row r="19" spans="1:61" s="15" customFormat="1">
      <c r="A19" s="92"/>
      <c r="B19" s="67">
        <v>7</v>
      </c>
      <c r="C19" s="104"/>
      <c r="D19" s="68"/>
      <c r="E19" s="93"/>
      <c r="F19" s="671"/>
      <c r="G19" s="671"/>
      <c r="H19" s="71"/>
      <c r="I19" s="72"/>
      <c r="J19" s="71"/>
      <c r="K19" s="673" t="str">
        <f t="shared" si="0"/>
        <v/>
      </c>
      <c r="L19" s="673" t="str">
        <f>IF($G19="","",IF(OR('2.全体概要'!$C$15=1,'2.全体概要'!$C$15=2),INDEX($BD$15:$BD$16,MATCH($G19,$BC$15:$BC$16,-1)),IF('2.全体概要'!$C$15=3,INDEX($BD$14:$BD$15,MATCH($G19,$BC$14:$BC$15,-1)),INDEX($BD$13:$BD$14,MATCH($G19,$BC$13:$BC$14,-1)))))</f>
        <v/>
      </c>
      <c r="M19" s="673" t="str">
        <f t="shared" si="1"/>
        <v/>
      </c>
      <c r="N19" s="674">
        <f t="shared" si="2"/>
        <v>0</v>
      </c>
      <c r="O19" s="90"/>
      <c r="P19" s="160"/>
      <c r="Q19" s="161"/>
      <c r="R19" s="236"/>
      <c r="S19" s="161"/>
      <c r="T19" s="66"/>
      <c r="U19" s="90"/>
      <c r="V19" s="160"/>
      <c r="W19" s="66"/>
      <c r="X19" s="236"/>
      <c r="Y19" s="161"/>
      <c r="Z19" s="66"/>
      <c r="AA19" s="90"/>
      <c r="AB19" s="71"/>
      <c r="AC19" s="90"/>
      <c r="AD19" s="160"/>
      <c r="AE19" s="90"/>
      <c r="AF19" s="160"/>
      <c r="AG19" s="90"/>
      <c r="AH19" s="71"/>
      <c r="AI19" s="90"/>
      <c r="AJ19" s="160"/>
      <c r="AK19" s="90"/>
      <c r="AL19" s="74"/>
      <c r="AM19" s="90"/>
      <c r="AN19" s="74"/>
      <c r="AO19" s="90"/>
      <c r="AP19" s="76"/>
      <c r="AQ19" s="90"/>
      <c r="AR19" s="71"/>
      <c r="AS19" s="324"/>
      <c r="AT19" s="90"/>
      <c r="AU19" s="71"/>
      <c r="AV19" s="677" t="str">
        <f>IF(AU19="","",IF(AU19="A",'12.パネルラジエーター設備費用算出シート'!$G$13,IF(AU19="B",'12.パネルラジエーター設備費用算出シート'!$N$13,IF(AU19="C",'12.パネルラジエーター設備費用算出シート'!$G$23,IF(AU19="D",'12.パネルラジエーター設備費用算出シート'!$N$23,IF(AU19="E",'12.パネルラジエーター設備費用算出シート'!$G$33,IF(AU19="F",'12.パネルラジエーター設備費用算出シート'!$N$33,IF(AU19="G",'12.パネルラジエーター設備費用算出シート'!$G$43,IF(AU19="H",'12.パネルラジエーター設備費用算出シート'!$N$43,IF(AU19="I",'12.パネルラジエーター設備費用算出シート'!$G$54,'12.パネルラジエーター設備費用算出シート'!$N$54))))))))))</f>
        <v/>
      </c>
      <c r="AW19" s="90"/>
      <c r="AX19" s="35"/>
      <c r="AY19" s="35"/>
      <c r="AZ19" s="761"/>
      <c r="BA19" s="761"/>
      <c r="BB19" s="762"/>
      <c r="BC19" s="761"/>
      <c r="BD19" s="761"/>
      <c r="BE19" s="762"/>
      <c r="BF19" s="761"/>
      <c r="BG19" s="761"/>
      <c r="BH19" s="761"/>
      <c r="BI19" s="761"/>
    </row>
    <row r="20" spans="1:61" s="15" customFormat="1">
      <c r="A20" s="92"/>
      <c r="B20" s="67">
        <v>8</v>
      </c>
      <c r="C20" s="104"/>
      <c r="D20" s="68"/>
      <c r="E20" s="93"/>
      <c r="F20" s="671"/>
      <c r="G20" s="671"/>
      <c r="H20" s="71"/>
      <c r="I20" s="72"/>
      <c r="J20" s="71"/>
      <c r="K20" s="673" t="str">
        <f t="shared" si="0"/>
        <v/>
      </c>
      <c r="L20" s="673" t="str">
        <f>IF($G20="","",IF(OR('2.全体概要'!$C$15=1,'2.全体概要'!$C$15=2),INDEX($BD$15:$BD$16,MATCH($G20,$BC$15:$BC$16,-1)),IF('2.全体概要'!$C$15=3,INDEX($BD$14:$BD$15,MATCH($G20,$BC$14:$BC$15,-1)),INDEX($BD$13:$BD$14,MATCH($G20,$BC$13:$BC$14,-1)))))</f>
        <v/>
      </c>
      <c r="M20" s="673" t="str">
        <f t="shared" si="1"/>
        <v/>
      </c>
      <c r="N20" s="674">
        <f t="shared" si="2"/>
        <v>0</v>
      </c>
      <c r="O20" s="90"/>
      <c r="P20" s="160"/>
      <c r="Q20" s="161"/>
      <c r="R20" s="236"/>
      <c r="S20" s="161"/>
      <c r="T20" s="66"/>
      <c r="U20" s="90"/>
      <c r="V20" s="160"/>
      <c r="W20" s="66"/>
      <c r="X20" s="88"/>
      <c r="Y20" s="161"/>
      <c r="Z20" s="66"/>
      <c r="AA20" s="90"/>
      <c r="AB20" s="71"/>
      <c r="AC20" s="90"/>
      <c r="AD20" s="160"/>
      <c r="AE20" s="90"/>
      <c r="AF20" s="160"/>
      <c r="AG20" s="90"/>
      <c r="AH20" s="71"/>
      <c r="AI20" s="90"/>
      <c r="AJ20" s="160"/>
      <c r="AK20" s="90"/>
      <c r="AL20" s="74"/>
      <c r="AM20" s="90"/>
      <c r="AN20" s="74"/>
      <c r="AO20" s="90"/>
      <c r="AP20" s="76"/>
      <c r="AQ20" s="90"/>
      <c r="AR20" s="71"/>
      <c r="AS20" s="324"/>
      <c r="AT20" s="90"/>
      <c r="AU20" s="71"/>
      <c r="AV20" s="677" t="str">
        <f>IF(AU20="","",IF(AU20="A",'12.パネルラジエーター設備費用算出シート'!$G$13,IF(AU20="B",'12.パネルラジエーター設備費用算出シート'!$N$13,IF(AU20="C",'12.パネルラジエーター設備費用算出シート'!$G$23,IF(AU20="D",'12.パネルラジエーター設備費用算出シート'!$N$23,IF(AU20="E",'12.パネルラジエーター設備費用算出シート'!$G$33,IF(AU20="F",'12.パネルラジエーター設備費用算出シート'!$N$33,IF(AU20="G",'12.パネルラジエーター設備費用算出シート'!$G$43,IF(AU20="H",'12.パネルラジエーター設備費用算出シート'!$N$43,IF(AU20="I",'12.パネルラジエーター設備費用算出シート'!$G$54,'12.パネルラジエーター設備費用算出シート'!$N$54))))))))))</f>
        <v/>
      </c>
      <c r="AW20" s="90"/>
      <c r="AX20" s="35"/>
      <c r="AY20" s="35"/>
      <c r="AZ20" s="761"/>
      <c r="BA20" s="761"/>
      <c r="BB20" s="762"/>
      <c r="BC20" s="761"/>
      <c r="BD20" s="761"/>
      <c r="BE20" s="762"/>
      <c r="BF20" s="761"/>
      <c r="BG20" s="761"/>
      <c r="BH20" s="761"/>
      <c r="BI20" s="761"/>
    </row>
    <row r="21" spans="1:61" s="15" customFormat="1">
      <c r="A21" s="92"/>
      <c r="B21" s="67">
        <v>9</v>
      </c>
      <c r="C21" s="104"/>
      <c r="D21" s="68"/>
      <c r="E21" s="93"/>
      <c r="F21" s="671"/>
      <c r="G21" s="671"/>
      <c r="H21" s="71"/>
      <c r="I21" s="72"/>
      <c r="J21" s="71"/>
      <c r="K21" s="673" t="str">
        <f t="shared" si="0"/>
        <v/>
      </c>
      <c r="L21" s="673" t="str">
        <f>IF($G21="","",IF(OR('2.全体概要'!$C$15=1,'2.全体概要'!$C$15=2),INDEX($BD$15:$BD$16,MATCH($G21,$BC$15:$BC$16,-1)),IF('2.全体概要'!$C$15=3,INDEX($BD$14:$BD$15,MATCH($G21,$BC$14:$BC$15,-1)),INDEX($BD$13:$BD$14,MATCH($G21,$BC$13:$BC$14,-1)))))</f>
        <v/>
      </c>
      <c r="M21" s="673" t="str">
        <f t="shared" si="1"/>
        <v/>
      </c>
      <c r="N21" s="674">
        <f t="shared" si="2"/>
        <v>0</v>
      </c>
      <c r="O21" s="90"/>
      <c r="P21" s="160"/>
      <c r="Q21" s="66"/>
      <c r="R21" s="88"/>
      <c r="S21" s="161"/>
      <c r="T21" s="66"/>
      <c r="U21" s="90"/>
      <c r="V21" s="160"/>
      <c r="W21" s="66"/>
      <c r="X21" s="88"/>
      <c r="Y21" s="161"/>
      <c r="Z21" s="66"/>
      <c r="AA21" s="90"/>
      <c r="AB21" s="71"/>
      <c r="AC21" s="90"/>
      <c r="AD21" s="160"/>
      <c r="AE21" s="90"/>
      <c r="AF21" s="160"/>
      <c r="AG21" s="90"/>
      <c r="AH21" s="71"/>
      <c r="AI21" s="90"/>
      <c r="AJ21" s="160"/>
      <c r="AK21" s="90"/>
      <c r="AL21" s="74"/>
      <c r="AM21" s="90"/>
      <c r="AN21" s="74"/>
      <c r="AO21" s="90"/>
      <c r="AP21" s="76"/>
      <c r="AQ21" s="90"/>
      <c r="AR21" s="71"/>
      <c r="AS21" s="324"/>
      <c r="AT21" s="90"/>
      <c r="AU21" s="71"/>
      <c r="AV21" s="677" t="str">
        <f>IF(AU21="","",IF(AU21="A",'12.パネルラジエーター設備費用算出シート'!$G$13,IF(AU21="B",'12.パネルラジエーター設備費用算出シート'!$N$13,IF(AU21="C",'12.パネルラジエーター設備費用算出シート'!$G$23,IF(AU21="D",'12.パネルラジエーター設備費用算出シート'!$N$23,IF(AU21="E",'12.パネルラジエーター設備費用算出シート'!$G$33,IF(AU21="F",'12.パネルラジエーター設備費用算出シート'!$N$33,IF(AU21="G",'12.パネルラジエーター設備費用算出シート'!$G$43,IF(AU21="H",'12.パネルラジエーター設備費用算出シート'!$N$43,IF(AU21="I",'12.パネルラジエーター設備費用算出シート'!$G$54,'12.パネルラジエーター設備費用算出シート'!$N$54))))))))))</f>
        <v/>
      </c>
      <c r="AW21" s="90"/>
      <c r="AX21" s="35"/>
      <c r="AY21" s="35"/>
      <c r="AZ21" s="761"/>
      <c r="BA21" s="761"/>
      <c r="BB21" s="762"/>
      <c r="BC21" s="761"/>
      <c r="BD21" s="761"/>
      <c r="BE21" s="762"/>
      <c r="BF21" s="761"/>
      <c r="BG21" s="761"/>
      <c r="BH21" s="761"/>
      <c r="BI21" s="761"/>
    </row>
    <row r="22" spans="1:61" s="15" customFormat="1">
      <c r="A22" s="92"/>
      <c r="B22" s="67">
        <v>10</v>
      </c>
      <c r="C22" s="104"/>
      <c r="D22" s="68"/>
      <c r="E22" s="93"/>
      <c r="F22" s="671"/>
      <c r="G22" s="671"/>
      <c r="H22" s="71"/>
      <c r="I22" s="72"/>
      <c r="J22" s="71"/>
      <c r="K22" s="673" t="str">
        <f t="shared" si="0"/>
        <v/>
      </c>
      <c r="L22" s="673" t="str">
        <f>IF($G22="","",IF(OR('2.全体概要'!$C$15=1,'2.全体概要'!$C$15=2),INDEX($BD$15:$BD$16,MATCH($G22,$BC$15:$BC$16,-1)),IF('2.全体概要'!$C$15=3,INDEX($BD$14:$BD$15,MATCH($G22,$BC$14:$BC$15,-1)),INDEX($BD$13:$BD$14,MATCH($G22,$BC$13:$BC$14,-1)))))</f>
        <v/>
      </c>
      <c r="M22" s="673" t="str">
        <f t="shared" si="1"/>
        <v/>
      </c>
      <c r="N22" s="674">
        <f t="shared" si="2"/>
        <v>0</v>
      </c>
      <c r="O22" s="90"/>
      <c r="P22" s="160"/>
      <c r="Q22" s="66"/>
      <c r="R22" s="88"/>
      <c r="S22" s="161"/>
      <c r="T22" s="66"/>
      <c r="U22" s="90"/>
      <c r="V22" s="160"/>
      <c r="W22" s="66"/>
      <c r="X22" s="88"/>
      <c r="Y22" s="161"/>
      <c r="Z22" s="66"/>
      <c r="AA22" s="90"/>
      <c r="AB22" s="71"/>
      <c r="AC22" s="90"/>
      <c r="AD22" s="160"/>
      <c r="AE22" s="90"/>
      <c r="AF22" s="160"/>
      <c r="AG22" s="90"/>
      <c r="AH22" s="71"/>
      <c r="AI22" s="90"/>
      <c r="AJ22" s="160"/>
      <c r="AK22" s="90"/>
      <c r="AL22" s="74"/>
      <c r="AM22" s="90"/>
      <c r="AN22" s="74"/>
      <c r="AO22" s="90"/>
      <c r="AP22" s="76"/>
      <c r="AQ22" s="90"/>
      <c r="AR22" s="71"/>
      <c r="AS22" s="324"/>
      <c r="AT22" s="90"/>
      <c r="AU22" s="71"/>
      <c r="AV22" s="677" t="str">
        <f>IF(AU22="","",IF(AU22="A",'12.パネルラジエーター設備費用算出シート'!$G$13,IF(AU22="B",'12.パネルラジエーター設備費用算出シート'!$N$13,IF(AU22="C",'12.パネルラジエーター設備費用算出シート'!$G$23,IF(AU22="D",'12.パネルラジエーター設備費用算出シート'!$N$23,IF(AU22="E",'12.パネルラジエーター設備費用算出シート'!$G$33,IF(AU22="F",'12.パネルラジエーター設備費用算出シート'!$N$33,IF(AU22="G",'12.パネルラジエーター設備費用算出シート'!$G$43,IF(AU22="H",'12.パネルラジエーター設備費用算出シート'!$N$43,IF(AU22="I",'12.パネルラジエーター設備費用算出シート'!$G$54,'12.パネルラジエーター設備費用算出シート'!$N$54))))))))))</f>
        <v/>
      </c>
      <c r="AW22" s="90"/>
      <c r="AX22" s="35"/>
      <c r="AY22" s="35"/>
      <c r="AZ22" s="35"/>
      <c r="BA22" s="35"/>
      <c r="BB22" s="65"/>
      <c r="BC22" s="35"/>
      <c r="BD22" s="35"/>
      <c r="BE22" s="65"/>
      <c r="BF22" s="35"/>
      <c r="BG22" s="35"/>
      <c r="BH22" s="35"/>
      <c r="BI22" s="35"/>
    </row>
    <row r="23" spans="1:61" s="15" customFormat="1">
      <c r="A23" s="92"/>
      <c r="B23" s="67">
        <v>11</v>
      </c>
      <c r="C23" s="104"/>
      <c r="D23" s="68"/>
      <c r="E23" s="93"/>
      <c r="F23" s="671"/>
      <c r="G23" s="671"/>
      <c r="H23" s="71"/>
      <c r="I23" s="72"/>
      <c r="J23" s="71"/>
      <c r="K23" s="673" t="str">
        <f t="shared" si="0"/>
        <v/>
      </c>
      <c r="L23" s="673" t="str">
        <f>IF($G23="","",IF(OR('2.全体概要'!$C$15=1,'2.全体概要'!$C$15=2),INDEX($BD$15:$BD$16,MATCH($G23,$BC$15:$BC$16,-1)),IF('2.全体概要'!$C$15=3,INDEX($BD$14:$BD$15,MATCH($G23,$BC$14:$BC$15,-1)),INDEX($BD$13:$BD$14,MATCH($G23,$BC$13:$BC$14,-1)))))</f>
        <v/>
      </c>
      <c r="M23" s="673" t="str">
        <f t="shared" si="1"/>
        <v/>
      </c>
      <c r="N23" s="674">
        <f t="shared" si="2"/>
        <v>0</v>
      </c>
      <c r="O23" s="90"/>
      <c r="P23" s="160"/>
      <c r="Q23" s="66"/>
      <c r="R23" s="88"/>
      <c r="S23" s="161"/>
      <c r="T23" s="66"/>
      <c r="U23" s="90"/>
      <c r="V23" s="160"/>
      <c r="W23" s="66"/>
      <c r="X23" s="88"/>
      <c r="Y23" s="161"/>
      <c r="Z23" s="66"/>
      <c r="AA23" s="90"/>
      <c r="AB23" s="71"/>
      <c r="AC23" s="90"/>
      <c r="AD23" s="160"/>
      <c r="AE23" s="90"/>
      <c r="AF23" s="160"/>
      <c r="AG23" s="90"/>
      <c r="AH23" s="71"/>
      <c r="AI23" s="90"/>
      <c r="AJ23" s="160"/>
      <c r="AK23" s="90"/>
      <c r="AL23" s="74"/>
      <c r="AM23" s="90"/>
      <c r="AN23" s="74"/>
      <c r="AO23" s="90"/>
      <c r="AP23" s="76"/>
      <c r="AQ23" s="90"/>
      <c r="AR23" s="71"/>
      <c r="AS23" s="324"/>
      <c r="AT23" s="90"/>
      <c r="AU23" s="71"/>
      <c r="AV23" s="677" t="str">
        <f>IF(AU23="","",IF(AU23="A",'12.パネルラジエーター設備費用算出シート'!$G$13,IF(AU23="B",'12.パネルラジエーター設備費用算出シート'!$N$13,IF(AU23="C",'12.パネルラジエーター設備費用算出シート'!$G$23,IF(AU23="D",'12.パネルラジエーター設備費用算出シート'!$N$23,IF(AU23="E",'12.パネルラジエーター設備費用算出シート'!$G$33,IF(AU23="F",'12.パネルラジエーター設備費用算出シート'!$N$33,IF(AU23="G",'12.パネルラジエーター設備費用算出シート'!$G$43,IF(AU23="H",'12.パネルラジエーター設備費用算出シート'!$N$43,IF(AU23="I",'12.パネルラジエーター設備費用算出シート'!$G$54,'12.パネルラジエーター設備費用算出シート'!$N$54))))))))))</f>
        <v/>
      </c>
      <c r="AW23" s="90"/>
      <c r="AX23" s="35"/>
      <c r="AY23" s="35"/>
      <c r="AZ23" s="35"/>
      <c r="BA23" s="35"/>
      <c r="BB23" s="65"/>
      <c r="BC23" s="35"/>
      <c r="BD23" s="35"/>
      <c r="BE23" s="65"/>
      <c r="BF23" s="35"/>
      <c r="BG23" s="35"/>
      <c r="BH23" s="35"/>
      <c r="BI23" s="35"/>
    </row>
    <row r="24" spans="1:61" s="15" customFormat="1">
      <c r="A24" s="92"/>
      <c r="B24" s="67">
        <v>12</v>
      </c>
      <c r="C24" s="104"/>
      <c r="D24" s="68"/>
      <c r="E24" s="93"/>
      <c r="F24" s="671"/>
      <c r="G24" s="671"/>
      <c r="H24" s="71"/>
      <c r="I24" s="72"/>
      <c r="J24" s="71"/>
      <c r="K24" s="673" t="str">
        <f t="shared" si="0"/>
        <v/>
      </c>
      <c r="L24" s="673" t="str">
        <f>IF($G24="","",IF(OR('2.全体概要'!$C$15=1,'2.全体概要'!$C$15=2),INDEX($BD$15:$BD$16,MATCH($G24,$BC$15:$BC$16,-1)),IF('2.全体概要'!$C$15=3,INDEX($BD$14:$BD$15,MATCH($G24,$BC$14:$BC$15,-1)),INDEX($BD$13:$BD$14,MATCH($G24,$BC$13:$BC$14,-1)))))</f>
        <v/>
      </c>
      <c r="M24" s="673" t="str">
        <f t="shared" si="1"/>
        <v/>
      </c>
      <c r="N24" s="674">
        <f t="shared" si="2"/>
        <v>0</v>
      </c>
      <c r="O24" s="90"/>
      <c r="P24" s="160"/>
      <c r="Q24" s="66"/>
      <c r="R24" s="88"/>
      <c r="S24" s="161"/>
      <c r="T24" s="66"/>
      <c r="U24" s="90"/>
      <c r="V24" s="160"/>
      <c r="W24" s="66"/>
      <c r="X24" s="88"/>
      <c r="Y24" s="161"/>
      <c r="Z24" s="66"/>
      <c r="AA24" s="90"/>
      <c r="AB24" s="71"/>
      <c r="AC24" s="90"/>
      <c r="AD24" s="160"/>
      <c r="AE24" s="90"/>
      <c r="AF24" s="160"/>
      <c r="AG24" s="90"/>
      <c r="AH24" s="71"/>
      <c r="AI24" s="90"/>
      <c r="AJ24" s="160"/>
      <c r="AK24" s="90"/>
      <c r="AL24" s="74"/>
      <c r="AM24" s="90"/>
      <c r="AN24" s="74"/>
      <c r="AO24" s="90"/>
      <c r="AP24" s="76"/>
      <c r="AQ24" s="90"/>
      <c r="AR24" s="71"/>
      <c r="AS24" s="324"/>
      <c r="AT24" s="90"/>
      <c r="AU24" s="71"/>
      <c r="AV24" s="677" t="str">
        <f>IF(AU24="","",IF(AU24="A",'12.パネルラジエーター設備費用算出シート'!$G$13,IF(AU24="B",'12.パネルラジエーター設備費用算出シート'!$N$13,IF(AU24="C",'12.パネルラジエーター設備費用算出シート'!$G$23,IF(AU24="D",'12.パネルラジエーター設備費用算出シート'!$N$23,IF(AU24="E",'12.パネルラジエーター設備費用算出シート'!$G$33,IF(AU24="F",'12.パネルラジエーター設備費用算出シート'!$N$33,IF(AU24="G",'12.パネルラジエーター設備費用算出シート'!$G$43,IF(AU24="H",'12.パネルラジエーター設備費用算出シート'!$N$43,IF(AU24="I",'12.パネルラジエーター設備費用算出シート'!$G$54,'12.パネルラジエーター設備費用算出シート'!$N$54))))))))))</f>
        <v/>
      </c>
      <c r="AW24" s="90"/>
      <c r="AX24" s="35"/>
      <c r="AY24" s="35"/>
      <c r="AZ24" s="35"/>
      <c r="BA24" s="35"/>
      <c r="BB24" s="65"/>
      <c r="BC24" s="35"/>
      <c r="BD24" s="35"/>
      <c r="BE24" s="65"/>
      <c r="BF24" s="35"/>
      <c r="BG24" s="35"/>
      <c r="BH24" s="35"/>
      <c r="BI24" s="35"/>
    </row>
    <row r="25" spans="1:61" s="15" customFormat="1">
      <c r="A25" s="92"/>
      <c r="B25" s="67">
        <v>13</v>
      </c>
      <c r="C25" s="104"/>
      <c r="D25" s="68"/>
      <c r="E25" s="93"/>
      <c r="F25" s="671"/>
      <c r="G25" s="671"/>
      <c r="H25" s="71"/>
      <c r="I25" s="72"/>
      <c r="J25" s="71"/>
      <c r="K25" s="673" t="str">
        <f t="shared" si="0"/>
        <v/>
      </c>
      <c r="L25" s="673" t="str">
        <f>IF($G25="","",IF(OR('2.全体概要'!$C$15=1,'2.全体概要'!$C$15=2),INDEX($BD$15:$BD$16,MATCH($G25,$BC$15:$BC$16,-1)),IF('2.全体概要'!$C$15=3,INDEX($BD$14:$BD$15,MATCH($G25,$BC$14:$BC$15,-1)),INDEX($BD$13:$BD$14,MATCH($G25,$BC$13:$BC$14,-1)))))</f>
        <v/>
      </c>
      <c r="M25" s="673" t="str">
        <f t="shared" si="1"/>
        <v/>
      </c>
      <c r="N25" s="674">
        <f t="shared" si="2"/>
        <v>0</v>
      </c>
      <c r="O25" s="90"/>
      <c r="P25" s="160"/>
      <c r="Q25" s="66"/>
      <c r="R25" s="88"/>
      <c r="S25" s="161"/>
      <c r="T25" s="66"/>
      <c r="U25" s="90"/>
      <c r="V25" s="160"/>
      <c r="W25" s="66"/>
      <c r="X25" s="88"/>
      <c r="Y25" s="161"/>
      <c r="Z25" s="66"/>
      <c r="AA25" s="90"/>
      <c r="AB25" s="71"/>
      <c r="AC25" s="90"/>
      <c r="AD25" s="160"/>
      <c r="AE25" s="90"/>
      <c r="AF25" s="160"/>
      <c r="AG25" s="90"/>
      <c r="AH25" s="71"/>
      <c r="AI25" s="90"/>
      <c r="AJ25" s="160"/>
      <c r="AK25" s="90"/>
      <c r="AL25" s="74"/>
      <c r="AM25" s="90"/>
      <c r="AN25" s="74"/>
      <c r="AO25" s="90"/>
      <c r="AP25" s="76"/>
      <c r="AQ25" s="90"/>
      <c r="AR25" s="71"/>
      <c r="AS25" s="324"/>
      <c r="AT25" s="90"/>
      <c r="AU25" s="71"/>
      <c r="AV25" s="677" t="str">
        <f>IF(AU25="","",IF(AU25="A",'12.パネルラジエーター設備費用算出シート'!$G$13,IF(AU25="B",'12.パネルラジエーター設備費用算出シート'!$N$13,IF(AU25="C",'12.パネルラジエーター設備費用算出シート'!$G$23,IF(AU25="D",'12.パネルラジエーター設備費用算出シート'!$N$23,IF(AU25="E",'12.パネルラジエーター設備費用算出シート'!$G$33,IF(AU25="F",'12.パネルラジエーター設備費用算出シート'!$N$33,IF(AU25="G",'12.パネルラジエーター設備費用算出シート'!$G$43,IF(AU25="H",'12.パネルラジエーター設備費用算出シート'!$N$43,IF(AU25="I",'12.パネルラジエーター設備費用算出シート'!$G$54,'12.パネルラジエーター設備費用算出シート'!$N$54))))))))))</f>
        <v/>
      </c>
      <c r="AW25" s="90"/>
      <c r="AX25" s="35"/>
      <c r="AY25" s="35"/>
      <c r="AZ25" s="35"/>
      <c r="BA25" s="35"/>
      <c r="BB25" s="65"/>
      <c r="BC25" s="35"/>
      <c r="BD25" s="35"/>
      <c r="BE25" s="65"/>
      <c r="BF25" s="35"/>
      <c r="BG25" s="35"/>
      <c r="BH25" s="35"/>
      <c r="BI25" s="35"/>
    </row>
    <row r="26" spans="1:61" s="15" customFormat="1">
      <c r="A26" s="92"/>
      <c r="B26" s="67">
        <v>14</v>
      </c>
      <c r="C26" s="104"/>
      <c r="D26" s="68"/>
      <c r="E26" s="93"/>
      <c r="F26" s="671"/>
      <c r="G26" s="671"/>
      <c r="H26" s="71"/>
      <c r="I26" s="72"/>
      <c r="J26" s="71"/>
      <c r="K26" s="673" t="str">
        <f t="shared" si="0"/>
        <v/>
      </c>
      <c r="L26" s="673" t="str">
        <f>IF($G26="","",IF(OR('2.全体概要'!$C$15=1,'2.全体概要'!$C$15=2),INDEX($BD$15:$BD$16,MATCH($G26,$BC$15:$BC$16,-1)),IF('2.全体概要'!$C$15=3,INDEX($BD$14:$BD$15,MATCH($G26,$BC$14:$BC$15,-1)),INDEX($BD$13:$BD$14,MATCH($G26,$BC$13:$BC$14,-1)))))</f>
        <v/>
      </c>
      <c r="M26" s="673" t="str">
        <f t="shared" si="1"/>
        <v/>
      </c>
      <c r="N26" s="674">
        <f t="shared" si="2"/>
        <v>0</v>
      </c>
      <c r="O26" s="90"/>
      <c r="P26" s="160"/>
      <c r="Q26" s="66"/>
      <c r="R26" s="88"/>
      <c r="S26" s="161"/>
      <c r="T26" s="66"/>
      <c r="U26" s="90"/>
      <c r="V26" s="160"/>
      <c r="W26" s="66"/>
      <c r="X26" s="88"/>
      <c r="Y26" s="161"/>
      <c r="Z26" s="66"/>
      <c r="AA26" s="90"/>
      <c r="AB26" s="71"/>
      <c r="AC26" s="90"/>
      <c r="AD26" s="160"/>
      <c r="AE26" s="90"/>
      <c r="AF26" s="160"/>
      <c r="AG26" s="90"/>
      <c r="AH26" s="71"/>
      <c r="AI26" s="90"/>
      <c r="AJ26" s="160"/>
      <c r="AK26" s="90"/>
      <c r="AL26" s="74"/>
      <c r="AM26" s="90"/>
      <c r="AN26" s="74"/>
      <c r="AO26" s="90"/>
      <c r="AP26" s="76"/>
      <c r="AQ26" s="90"/>
      <c r="AR26" s="71"/>
      <c r="AS26" s="324"/>
      <c r="AT26" s="90"/>
      <c r="AU26" s="71"/>
      <c r="AV26" s="677" t="str">
        <f>IF(AU26="","",IF(AU26="A",'12.パネルラジエーター設備費用算出シート'!$G$13,IF(AU26="B",'12.パネルラジエーター設備費用算出シート'!$N$13,IF(AU26="C",'12.パネルラジエーター設備費用算出シート'!$G$23,IF(AU26="D",'12.パネルラジエーター設備費用算出シート'!$N$23,IF(AU26="E",'12.パネルラジエーター設備費用算出シート'!$G$33,IF(AU26="F",'12.パネルラジエーター設備費用算出シート'!$N$33,IF(AU26="G",'12.パネルラジエーター設備費用算出シート'!$G$43,IF(AU26="H",'12.パネルラジエーター設備費用算出シート'!$N$43,IF(AU26="I",'12.パネルラジエーター設備費用算出シート'!$G$54,'12.パネルラジエーター設備費用算出シート'!$N$54))))))))))</f>
        <v/>
      </c>
      <c r="AW26" s="90"/>
      <c r="AX26" s="35"/>
      <c r="AY26" s="35"/>
      <c r="AZ26" s="35"/>
      <c r="BA26" s="35"/>
      <c r="BB26" s="65"/>
      <c r="BC26" s="35"/>
      <c r="BD26" s="35"/>
      <c r="BE26" s="65"/>
      <c r="BF26" s="35"/>
      <c r="BG26" s="35"/>
      <c r="BH26" s="35"/>
      <c r="BI26" s="35"/>
    </row>
    <row r="27" spans="1:61" s="15" customFormat="1">
      <c r="A27" s="92"/>
      <c r="B27" s="67">
        <v>15</v>
      </c>
      <c r="C27" s="104"/>
      <c r="D27" s="68"/>
      <c r="E27" s="93"/>
      <c r="F27" s="671"/>
      <c r="G27" s="671"/>
      <c r="H27" s="71"/>
      <c r="I27" s="72"/>
      <c r="J27" s="71"/>
      <c r="K27" s="673" t="str">
        <f t="shared" si="0"/>
        <v/>
      </c>
      <c r="L27" s="673" t="str">
        <f>IF($G27="","",IF(OR('2.全体概要'!$C$15=1,'2.全体概要'!$C$15=2),INDEX($BD$15:$BD$16,MATCH($G27,$BC$15:$BC$16,-1)),IF('2.全体概要'!$C$15=3,INDEX($BD$14:$BD$15,MATCH($G27,$BC$14:$BC$15,-1)),INDEX($BD$13:$BD$14,MATCH($G27,$BC$13:$BC$14,-1)))))</f>
        <v/>
      </c>
      <c r="M27" s="673" t="str">
        <f t="shared" si="1"/>
        <v/>
      </c>
      <c r="N27" s="674">
        <f t="shared" si="2"/>
        <v>0</v>
      </c>
      <c r="O27" s="90"/>
      <c r="P27" s="160"/>
      <c r="Q27" s="66"/>
      <c r="R27" s="88"/>
      <c r="S27" s="161"/>
      <c r="T27" s="66"/>
      <c r="U27" s="90"/>
      <c r="V27" s="160"/>
      <c r="W27" s="66"/>
      <c r="X27" s="88"/>
      <c r="Y27" s="161"/>
      <c r="Z27" s="66"/>
      <c r="AA27" s="90"/>
      <c r="AB27" s="71"/>
      <c r="AC27" s="90"/>
      <c r="AD27" s="160"/>
      <c r="AE27" s="90"/>
      <c r="AF27" s="160"/>
      <c r="AG27" s="90"/>
      <c r="AH27" s="71"/>
      <c r="AI27" s="90"/>
      <c r="AJ27" s="160"/>
      <c r="AK27" s="90"/>
      <c r="AL27" s="74"/>
      <c r="AM27" s="90"/>
      <c r="AN27" s="74"/>
      <c r="AO27" s="90"/>
      <c r="AP27" s="76"/>
      <c r="AQ27" s="90"/>
      <c r="AR27" s="71"/>
      <c r="AS27" s="324"/>
      <c r="AT27" s="90"/>
      <c r="AU27" s="71"/>
      <c r="AV27" s="677" t="str">
        <f>IF(AU27="","",IF(AU27="A",'12.パネルラジエーター設備費用算出シート'!$G$13,IF(AU27="B",'12.パネルラジエーター設備費用算出シート'!$N$13,IF(AU27="C",'12.パネルラジエーター設備費用算出シート'!$G$23,IF(AU27="D",'12.パネルラジエーター設備費用算出シート'!$N$23,IF(AU27="E",'12.パネルラジエーター設備費用算出シート'!$G$33,IF(AU27="F",'12.パネルラジエーター設備費用算出シート'!$N$33,IF(AU27="G",'12.パネルラジエーター設備費用算出シート'!$G$43,IF(AU27="H",'12.パネルラジエーター設備費用算出シート'!$N$43,IF(AU27="I",'12.パネルラジエーター設備費用算出シート'!$G$54,'12.パネルラジエーター設備費用算出シート'!$N$54))))))))))</f>
        <v/>
      </c>
      <c r="AW27" s="90"/>
      <c r="AX27" s="35"/>
      <c r="AY27" s="35"/>
      <c r="AZ27" s="35"/>
      <c r="BA27" s="35"/>
      <c r="BB27" s="65"/>
      <c r="BC27" s="35"/>
      <c r="BD27" s="35"/>
      <c r="BE27" s="65"/>
      <c r="BF27" s="35"/>
      <c r="BG27" s="35"/>
      <c r="BH27" s="35"/>
      <c r="BI27" s="35"/>
    </row>
    <row r="28" spans="1:61" s="15" customFormat="1">
      <c r="A28" s="92"/>
      <c r="B28" s="67">
        <v>16</v>
      </c>
      <c r="C28" s="104"/>
      <c r="D28" s="68"/>
      <c r="E28" s="93"/>
      <c r="F28" s="671"/>
      <c r="G28" s="671"/>
      <c r="H28" s="71"/>
      <c r="I28" s="72"/>
      <c r="J28" s="71"/>
      <c r="K28" s="673" t="str">
        <f t="shared" si="0"/>
        <v/>
      </c>
      <c r="L28" s="673" t="str">
        <f>IF($G28="","",IF(OR('2.全体概要'!$C$15=1,'2.全体概要'!$C$15=2),INDEX($BD$15:$BD$16,MATCH($G28,$BC$15:$BC$16,-1)),IF('2.全体概要'!$C$15=3,INDEX($BD$14:$BD$15,MATCH($G28,$BC$14:$BC$15,-1)),INDEX($BD$13:$BD$14,MATCH($G28,$BC$13:$BC$14,-1)))))</f>
        <v/>
      </c>
      <c r="M28" s="673" t="str">
        <f t="shared" si="1"/>
        <v/>
      </c>
      <c r="N28" s="674">
        <f t="shared" si="2"/>
        <v>0</v>
      </c>
      <c r="O28" s="90"/>
      <c r="P28" s="160"/>
      <c r="Q28" s="66"/>
      <c r="R28" s="88"/>
      <c r="S28" s="161"/>
      <c r="T28" s="66"/>
      <c r="U28" s="90"/>
      <c r="V28" s="160"/>
      <c r="W28" s="66"/>
      <c r="X28" s="88"/>
      <c r="Y28" s="161"/>
      <c r="Z28" s="66"/>
      <c r="AA28" s="90"/>
      <c r="AB28" s="71"/>
      <c r="AC28" s="90"/>
      <c r="AD28" s="160"/>
      <c r="AE28" s="90"/>
      <c r="AF28" s="160"/>
      <c r="AG28" s="90"/>
      <c r="AH28" s="71"/>
      <c r="AI28" s="90"/>
      <c r="AJ28" s="160"/>
      <c r="AK28" s="90"/>
      <c r="AL28" s="74"/>
      <c r="AM28" s="90"/>
      <c r="AN28" s="74"/>
      <c r="AO28" s="90"/>
      <c r="AP28" s="76"/>
      <c r="AQ28" s="90"/>
      <c r="AR28" s="71"/>
      <c r="AS28" s="324"/>
      <c r="AT28" s="90"/>
      <c r="AU28" s="71"/>
      <c r="AV28" s="677" t="str">
        <f>IF(AU28="","",IF(AU28="A",'12.パネルラジエーター設備費用算出シート'!$G$13,IF(AU28="B",'12.パネルラジエーター設備費用算出シート'!$N$13,IF(AU28="C",'12.パネルラジエーター設備費用算出シート'!$G$23,IF(AU28="D",'12.パネルラジエーター設備費用算出シート'!$N$23,IF(AU28="E",'12.パネルラジエーター設備費用算出シート'!$G$33,IF(AU28="F",'12.パネルラジエーター設備費用算出シート'!$N$33,IF(AU28="G",'12.パネルラジエーター設備費用算出シート'!$G$43,IF(AU28="H",'12.パネルラジエーター設備費用算出シート'!$N$43,IF(AU28="I",'12.パネルラジエーター設備費用算出シート'!$G$54,'12.パネルラジエーター設備費用算出シート'!$N$54))))))))))</f>
        <v/>
      </c>
      <c r="AW28" s="90"/>
      <c r="AX28" s="35"/>
      <c r="AY28" s="35"/>
      <c r="AZ28" s="35"/>
      <c r="BA28" s="35"/>
      <c r="BB28" s="65"/>
      <c r="BC28" s="35"/>
      <c r="BD28" s="35"/>
      <c r="BE28" s="65"/>
      <c r="BF28" s="35"/>
      <c r="BG28" s="35"/>
      <c r="BH28" s="35"/>
      <c r="BI28" s="35"/>
    </row>
    <row r="29" spans="1:61" s="15" customFormat="1">
      <c r="A29" s="92"/>
      <c r="B29" s="67">
        <v>17</v>
      </c>
      <c r="C29" s="104"/>
      <c r="D29" s="68"/>
      <c r="E29" s="93"/>
      <c r="F29" s="671"/>
      <c r="G29" s="671"/>
      <c r="H29" s="71"/>
      <c r="I29" s="72"/>
      <c r="J29" s="71"/>
      <c r="K29" s="673" t="str">
        <f t="shared" si="0"/>
        <v/>
      </c>
      <c r="L29" s="673" t="str">
        <f>IF($G29="","",IF(OR('2.全体概要'!$C$15=1,'2.全体概要'!$C$15=2),INDEX($BD$15:$BD$16,MATCH($G29,$BC$15:$BC$16,-1)),IF('2.全体概要'!$C$15=3,INDEX($BD$14:$BD$15,MATCH($G29,$BC$14:$BC$15,-1)),INDEX($BD$13:$BD$14,MATCH($G29,$BC$13:$BC$14,-1)))))</f>
        <v/>
      </c>
      <c r="M29" s="673" t="str">
        <f t="shared" si="1"/>
        <v/>
      </c>
      <c r="N29" s="674">
        <f t="shared" si="2"/>
        <v>0</v>
      </c>
      <c r="O29" s="90"/>
      <c r="P29" s="160"/>
      <c r="Q29" s="66"/>
      <c r="R29" s="88"/>
      <c r="S29" s="161"/>
      <c r="T29" s="66"/>
      <c r="U29" s="90"/>
      <c r="V29" s="160"/>
      <c r="W29" s="66"/>
      <c r="X29" s="88"/>
      <c r="Y29" s="161"/>
      <c r="Z29" s="66"/>
      <c r="AA29" s="90"/>
      <c r="AB29" s="71"/>
      <c r="AC29" s="90"/>
      <c r="AD29" s="160"/>
      <c r="AE29" s="90"/>
      <c r="AF29" s="160"/>
      <c r="AG29" s="90"/>
      <c r="AH29" s="71"/>
      <c r="AI29" s="90"/>
      <c r="AJ29" s="160"/>
      <c r="AK29" s="90"/>
      <c r="AL29" s="74"/>
      <c r="AM29" s="90"/>
      <c r="AN29" s="74"/>
      <c r="AO29" s="90"/>
      <c r="AP29" s="76"/>
      <c r="AQ29" s="90"/>
      <c r="AR29" s="71"/>
      <c r="AS29" s="324"/>
      <c r="AT29" s="90"/>
      <c r="AU29" s="71"/>
      <c r="AV29" s="677" t="str">
        <f>IF(AU29="","",IF(AU29="A",'12.パネルラジエーター設備費用算出シート'!$G$13,IF(AU29="B",'12.パネルラジエーター設備費用算出シート'!$N$13,IF(AU29="C",'12.パネルラジエーター設備費用算出シート'!$G$23,IF(AU29="D",'12.パネルラジエーター設備費用算出シート'!$N$23,IF(AU29="E",'12.パネルラジエーター設備費用算出シート'!$G$33,IF(AU29="F",'12.パネルラジエーター設備費用算出シート'!$N$33,IF(AU29="G",'12.パネルラジエーター設備費用算出シート'!$G$43,IF(AU29="H",'12.パネルラジエーター設備費用算出シート'!$N$43,IF(AU29="I",'12.パネルラジエーター設備費用算出シート'!$G$54,'12.パネルラジエーター設備費用算出シート'!$N$54))))))))))</f>
        <v/>
      </c>
      <c r="AW29" s="90"/>
      <c r="AX29" s="35"/>
      <c r="AY29" s="35"/>
      <c r="AZ29" s="35"/>
      <c r="BA29" s="35"/>
      <c r="BB29" s="65"/>
      <c r="BC29" s="35"/>
      <c r="BD29" s="35"/>
      <c r="BE29" s="65"/>
      <c r="BF29" s="35"/>
      <c r="BG29" s="35"/>
      <c r="BH29" s="35"/>
      <c r="BI29" s="35"/>
    </row>
    <row r="30" spans="1:61" s="15" customFormat="1">
      <c r="A30" s="92"/>
      <c r="B30" s="67">
        <v>18</v>
      </c>
      <c r="C30" s="104"/>
      <c r="D30" s="68"/>
      <c r="E30" s="93"/>
      <c r="F30" s="671"/>
      <c r="G30" s="671"/>
      <c r="H30" s="71"/>
      <c r="I30" s="72"/>
      <c r="J30" s="71"/>
      <c r="K30" s="673" t="str">
        <f t="shared" si="0"/>
        <v/>
      </c>
      <c r="L30" s="673" t="str">
        <f>IF($G30="","",IF(OR('2.全体概要'!$C$15=1,'2.全体概要'!$C$15=2),INDEX($BD$15:$BD$16,MATCH($G30,$BC$15:$BC$16,-1)),IF('2.全体概要'!$C$15=3,INDEX($BD$14:$BD$15,MATCH($G30,$BC$14:$BC$15,-1)),INDEX($BD$13:$BD$14,MATCH($G30,$BC$13:$BC$14,-1)))))</f>
        <v/>
      </c>
      <c r="M30" s="673" t="str">
        <f t="shared" si="1"/>
        <v/>
      </c>
      <c r="N30" s="674">
        <f t="shared" si="2"/>
        <v>0</v>
      </c>
      <c r="O30" s="90"/>
      <c r="P30" s="160"/>
      <c r="Q30" s="66"/>
      <c r="R30" s="88"/>
      <c r="S30" s="161"/>
      <c r="T30" s="66"/>
      <c r="U30" s="90"/>
      <c r="V30" s="160"/>
      <c r="W30" s="66"/>
      <c r="X30" s="88"/>
      <c r="Y30" s="161"/>
      <c r="Z30" s="66"/>
      <c r="AA30" s="90"/>
      <c r="AB30" s="71"/>
      <c r="AC30" s="90"/>
      <c r="AD30" s="160"/>
      <c r="AE30" s="90"/>
      <c r="AF30" s="160"/>
      <c r="AG30" s="90"/>
      <c r="AH30" s="71"/>
      <c r="AI30" s="90"/>
      <c r="AJ30" s="160"/>
      <c r="AK30" s="90"/>
      <c r="AL30" s="74"/>
      <c r="AM30" s="90"/>
      <c r="AN30" s="74"/>
      <c r="AO30" s="90"/>
      <c r="AP30" s="76"/>
      <c r="AQ30" s="90"/>
      <c r="AR30" s="71"/>
      <c r="AS30" s="324"/>
      <c r="AT30" s="90"/>
      <c r="AU30" s="71"/>
      <c r="AV30" s="677" t="str">
        <f>IF(AU30="","",IF(AU30="A",'12.パネルラジエーター設備費用算出シート'!$G$13,IF(AU30="B",'12.パネルラジエーター設備費用算出シート'!$N$13,IF(AU30="C",'12.パネルラジエーター設備費用算出シート'!$G$23,IF(AU30="D",'12.パネルラジエーター設備費用算出シート'!$N$23,IF(AU30="E",'12.パネルラジエーター設備費用算出シート'!$G$33,IF(AU30="F",'12.パネルラジエーター設備費用算出シート'!$N$33,IF(AU30="G",'12.パネルラジエーター設備費用算出シート'!$G$43,IF(AU30="H",'12.パネルラジエーター設備費用算出シート'!$N$43,IF(AU30="I",'12.パネルラジエーター設備費用算出シート'!$G$54,'12.パネルラジエーター設備費用算出シート'!$N$54))))))))))</f>
        <v/>
      </c>
      <c r="AW30" s="90"/>
      <c r="AX30" s="35"/>
      <c r="AY30" s="35"/>
      <c r="AZ30" s="35"/>
      <c r="BA30" s="35"/>
      <c r="BB30" s="65"/>
      <c r="BC30" s="35"/>
      <c r="BD30" s="35"/>
      <c r="BE30" s="65"/>
      <c r="BF30" s="35"/>
      <c r="BG30" s="35"/>
      <c r="BH30" s="35"/>
      <c r="BI30" s="35"/>
    </row>
    <row r="31" spans="1:61" s="15" customFormat="1">
      <c r="A31" s="92"/>
      <c r="B31" s="67">
        <v>19</v>
      </c>
      <c r="C31" s="104"/>
      <c r="D31" s="68"/>
      <c r="E31" s="93"/>
      <c r="F31" s="671"/>
      <c r="G31" s="671"/>
      <c r="H31" s="71"/>
      <c r="I31" s="72"/>
      <c r="J31" s="71"/>
      <c r="K31" s="673" t="str">
        <f t="shared" si="0"/>
        <v/>
      </c>
      <c r="L31" s="673" t="str">
        <f>IF($G31="","",IF(OR('2.全体概要'!$C$15=1,'2.全体概要'!$C$15=2),INDEX($BD$15:$BD$16,MATCH($G31,$BC$15:$BC$16,-1)),IF('2.全体概要'!$C$15=3,INDEX($BD$14:$BD$15,MATCH($G31,$BC$14:$BC$15,-1)),INDEX($BD$13:$BD$14,MATCH($G31,$BC$13:$BC$14,-1)))))</f>
        <v/>
      </c>
      <c r="M31" s="673" t="str">
        <f t="shared" si="1"/>
        <v/>
      </c>
      <c r="N31" s="674">
        <f t="shared" si="2"/>
        <v>0</v>
      </c>
      <c r="O31" s="90"/>
      <c r="P31" s="160"/>
      <c r="Q31" s="66"/>
      <c r="R31" s="88"/>
      <c r="S31" s="161"/>
      <c r="T31" s="66"/>
      <c r="U31" s="90"/>
      <c r="V31" s="160"/>
      <c r="W31" s="66"/>
      <c r="X31" s="88"/>
      <c r="Y31" s="161"/>
      <c r="Z31" s="66"/>
      <c r="AA31" s="90"/>
      <c r="AB31" s="71"/>
      <c r="AC31" s="90"/>
      <c r="AD31" s="160"/>
      <c r="AE31" s="90"/>
      <c r="AF31" s="160"/>
      <c r="AG31" s="90"/>
      <c r="AH31" s="71"/>
      <c r="AI31" s="90"/>
      <c r="AJ31" s="160"/>
      <c r="AK31" s="90"/>
      <c r="AL31" s="74"/>
      <c r="AM31" s="90"/>
      <c r="AN31" s="74"/>
      <c r="AO31" s="90"/>
      <c r="AP31" s="76"/>
      <c r="AQ31" s="90"/>
      <c r="AR31" s="71"/>
      <c r="AS31" s="324"/>
      <c r="AT31" s="90"/>
      <c r="AU31" s="71"/>
      <c r="AV31" s="677" t="str">
        <f>IF(AU31="","",IF(AU31="A",'12.パネルラジエーター設備費用算出シート'!$G$13,IF(AU31="B",'12.パネルラジエーター設備費用算出シート'!$N$13,IF(AU31="C",'12.パネルラジエーター設備費用算出シート'!$G$23,IF(AU31="D",'12.パネルラジエーター設備費用算出シート'!$N$23,IF(AU31="E",'12.パネルラジエーター設備費用算出シート'!$G$33,IF(AU31="F",'12.パネルラジエーター設備費用算出シート'!$N$33,IF(AU31="G",'12.パネルラジエーター設備費用算出シート'!$G$43,IF(AU31="H",'12.パネルラジエーター設備費用算出シート'!$N$43,IF(AU31="I",'12.パネルラジエーター設備費用算出シート'!$G$54,'12.パネルラジエーター設備費用算出シート'!$N$54))))))))))</f>
        <v/>
      </c>
      <c r="AW31" s="90"/>
      <c r="AX31" s="35"/>
      <c r="AY31" s="35"/>
      <c r="AZ31" s="35"/>
      <c r="BA31" s="35"/>
      <c r="BB31" s="65"/>
      <c r="BC31" s="35"/>
      <c r="BD31" s="35"/>
      <c r="BE31" s="65"/>
      <c r="BF31" s="35"/>
      <c r="BG31" s="35"/>
      <c r="BH31" s="35"/>
      <c r="BI31" s="35"/>
    </row>
    <row r="32" spans="1:61" s="15" customFormat="1">
      <c r="A32" s="92"/>
      <c r="B32" s="67">
        <v>20</v>
      </c>
      <c r="C32" s="104"/>
      <c r="D32" s="68"/>
      <c r="E32" s="93"/>
      <c r="F32" s="671"/>
      <c r="G32" s="671"/>
      <c r="H32" s="71"/>
      <c r="I32" s="72"/>
      <c r="J32" s="71"/>
      <c r="K32" s="673" t="str">
        <f t="shared" si="0"/>
        <v/>
      </c>
      <c r="L32" s="673" t="str">
        <f>IF($G32="","",IF(OR('2.全体概要'!$C$15=1,'2.全体概要'!$C$15=2),INDEX($BD$15:$BD$16,MATCH($G32,$BC$15:$BC$16,-1)),IF('2.全体概要'!$C$15=3,INDEX($BD$14:$BD$15,MATCH($G32,$BC$14:$BC$15,-1)),INDEX($BD$13:$BD$14,MATCH($G32,$BC$13:$BC$14,-1)))))</f>
        <v/>
      </c>
      <c r="M32" s="673" t="str">
        <f t="shared" si="1"/>
        <v/>
      </c>
      <c r="N32" s="674">
        <f t="shared" si="2"/>
        <v>0</v>
      </c>
      <c r="O32" s="90"/>
      <c r="P32" s="160"/>
      <c r="Q32" s="66"/>
      <c r="R32" s="88"/>
      <c r="S32" s="161"/>
      <c r="T32" s="66"/>
      <c r="U32" s="90"/>
      <c r="V32" s="160"/>
      <c r="W32" s="66"/>
      <c r="X32" s="88"/>
      <c r="Y32" s="161"/>
      <c r="Z32" s="66"/>
      <c r="AA32" s="90"/>
      <c r="AB32" s="71"/>
      <c r="AC32" s="90"/>
      <c r="AD32" s="160"/>
      <c r="AE32" s="90"/>
      <c r="AF32" s="160"/>
      <c r="AG32" s="90"/>
      <c r="AH32" s="71"/>
      <c r="AI32" s="90"/>
      <c r="AJ32" s="160"/>
      <c r="AK32" s="90"/>
      <c r="AL32" s="74"/>
      <c r="AM32" s="90"/>
      <c r="AN32" s="74"/>
      <c r="AO32" s="90"/>
      <c r="AP32" s="76"/>
      <c r="AQ32" s="90"/>
      <c r="AR32" s="71"/>
      <c r="AS32" s="324"/>
      <c r="AT32" s="90"/>
      <c r="AU32" s="71"/>
      <c r="AV32" s="677" t="str">
        <f>IF(AU32="","",IF(AU32="A",'12.パネルラジエーター設備費用算出シート'!$G$13,IF(AU32="B",'12.パネルラジエーター設備費用算出シート'!$N$13,IF(AU32="C",'12.パネルラジエーター設備費用算出シート'!$G$23,IF(AU32="D",'12.パネルラジエーター設備費用算出シート'!$N$23,IF(AU32="E",'12.パネルラジエーター設備費用算出シート'!$G$33,IF(AU32="F",'12.パネルラジエーター設備費用算出シート'!$N$33,IF(AU32="G",'12.パネルラジエーター設備費用算出シート'!$G$43,IF(AU32="H",'12.パネルラジエーター設備費用算出シート'!$N$43,IF(AU32="I",'12.パネルラジエーター設備費用算出シート'!$G$54,'12.パネルラジエーター設備費用算出シート'!$N$54))))))))))</f>
        <v/>
      </c>
      <c r="AW32" s="90"/>
      <c r="AX32" s="35"/>
      <c r="AY32" s="35"/>
      <c r="AZ32" s="35"/>
      <c r="BA32" s="35"/>
      <c r="BB32" s="65"/>
      <c r="BC32" s="35"/>
      <c r="BD32" s="35"/>
      <c r="BE32" s="65"/>
      <c r="BF32" s="35"/>
      <c r="BG32" s="35"/>
      <c r="BH32" s="35"/>
      <c r="BI32" s="35"/>
    </row>
    <row r="33" spans="1:61" s="15" customFormat="1">
      <c r="A33" s="92"/>
      <c r="B33" s="67">
        <v>21</v>
      </c>
      <c r="C33" s="104"/>
      <c r="D33" s="68"/>
      <c r="E33" s="93"/>
      <c r="F33" s="671"/>
      <c r="G33" s="671"/>
      <c r="H33" s="71"/>
      <c r="I33" s="72"/>
      <c r="J33" s="71"/>
      <c r="K33" s="673" t="str">
        <f t="shared" si="0"/>
        <v/>
      </c>
      <c r="L33" s="673" t="str">
        <f>IF($G33="","",IF(OR('2.全体概要'!$C$15=1,'2.全体概要'!$C$15=2),INDEX($BD$15:$BD$16,MATCH($G33,$BC$15:$BC$16,-1)),IF('2.全体概要'!$C$15=3,INDEX($BD$14:$BD$15,MATCH($G33,$BC$14:$BC$15,-1)),INDEX($BD$13:$BD$14,MATCH($G33,$BC$13:$BC$14,-1)))))</f>
        <v/>
      </c>
      <c r="M33" s="673" t="str">
        <f t="shared" si="1"/>
        <v/>
      </c>
      <c r="N33" s="674">
        <f t="shared" si="2"/>
        <v>0</v>
      </c>
      <c r="O33" s="90"/>
      <c r="P33" s="160"/>
      <c r="Q33" s="66"/>
      <c r="R33" s="88"/>
      <c r="S33" s="161"/>
      <c r="T33" s="66"/>
      <c r="U33" s="90"/>
      <c r="V33" s="160"/>
      <c r="W33" s="66"/>
      <c r="X33" s="88"/>
      <c r="Y33" s="161"/>
      <c r="Z33" s="66"/>
      <c r="AA33" s="90"/>
      <c r="AB33" s="71"/>
      <c r="AC33" s="90"/>
      <c r="AD33" s="160"/>
      <c r="AE33" s="90"/>
      <c r="AF33" s="160"/>
      <c r="AG33" s="90"/>
      <c r="AH33" s="71"/>
      <c r="AI33" s="90"/>
      <c r="AJ33" s="160"/>
      <c r="AK33" s="90"/>
      <c r="AL33" s="74"/>
      <c r="AM33" s="90"/>
      <c r="AN33" s="74"/>
      <c r="AO33" s="90"/>
      <c r="AP33" s="76"/>
      <c r="AQ33" s="90"/>
      <c r="AR33" s="71"/>
      <c r="AS33" s="324"/>
      <c r="AT33" s="90"/>
      <c r="AU33" s="71"/>
      <c r="AV33" s="677" t="str">
        <f>IF(AU33="","",IF(AU33="A",'12.パネルラジエーター設備費用算出シート'!$G$13,IF(AU33="B",'12.パネルラジエーター設備費用算出シート'!$N$13,IF(AU33="C",'12.パネルラジエーター設備費用算出シート'!$G$23,IF(AU33="D",'12.パネルラジエーター設備費用算出シート'!$N$23,IF(AU33="E",'12.パネルラジエーター設備費用算出シート'!$G$33,IF(AU33="F",'12.パネルラジエーター設備費用算出シート'!$N$33,IF(AU33="G",'12.パネルラジエーター設備費用算出シート'!$G$43,IF(AU33="H",'12.パネルラジエーター設備費用算出シート'!$N$43,IF(AU33="I",'12.パネルラジエーター設備費用算出シート'!$G$54,'12.パネルラジエーター設備費用算出シート'!$N$54))))))))))</f>
        <v/>
      </c>
      <c r="AW33" s="90"/>
      <c r="AX33" s="35"/>
      <c r="AY33" s="35"/>
      <c r="AZ33" s="35"/>
      <c r="BA33" s="35"/>
      <c r="BB33" s="65"/>
      <c r="BC33" s="35"/>
      <c r="BD33" s="35"/>
      <c r="BE33" s="65"/>
      <c r="BF33" s="35"/>
      <c r="BG33" s="35"/>
      <c r="BH33" s="35"/>
      <c r="BI33" s="35"/>
    </row>
    <row r="34" spans="1:61" s="15" customFormat="1">
      <c r="A34" s="92"/>
      <c r="B34" s="67">
        <v>22</v>
      </c>
      <c r="C34" s="104"/>
      <c r="D34" s="68"/>
      <c r="E34" s="93"/>
      <c r="F34" s="671"/>
      <c r="G34" s="671"/>
      <c r="H34" s="71"/>
      <c r="I34" s="72"/>
      <c r="J34" s="71"/>
      <c r="K34" s="673" t="str">
        <f t="shared" si="0"/>
        <v/>
      </c>
      <c r="L34" s="673" t="str">
        <f>IF($G34="","",IF(OR('2.全体概要'!$C$15=1,'2.全体概要'!$C$15=2),INDEX($BD$15:$BD$16,MATCH($G34,$BC$15:$BC$16,-1)),IF('2.全体概要'!$C$15=3,INDEX($BD$14:$BD$15,MATCH($G34,$BC$14:$BC$15,-1)),INDEX($BD$13:$BD$14,MATCH($G34,$BC$13:$BC$14,-1)))))</f>
        <v/>
      </c>
      <c r="M34" s="673" t="str">
        <f t="shared" si="1"/>
        <v/>
      </c>
      <c r="N34" s="674">
        <f t="shared" si="2"/>
        <v>0</v>
      </c>
      <c r="O34" s="90"/>
      <c r="P34" s="160"/>
      <c r="Q34" s="66"/>
      <c r="R34" s="88"/>
      <c r="S34" s="161"/>
      <c r="T34" s="66"/>
      <c r="U34" s="90"/>
      <c r="V34" s="160"/>
      <c r="W34" s="66"/>
      <c r="X34" s="88"/>
      <c r="Y34" s="161"/>
      <c r="Z34" s="66"/>
      <c r="AA34" s="90"/>
      <c r="AB34" s="71"/>
      <c r="AC34" s="90"/>
      <c r="AD34" s="160"/>
      <c r="AE34" s="90"/>
      <c r="AF34" s="160"/>
      <c r="AG34" s="90"/>
      <c r="AH34" s="71"/>
      <c r="AI34" s="90"/>
      <c r="AJ34" s="160"/>
      <c r="AK34" s="90"/>
      <c r="AL34" s="74"/>
      <c r="AM34" s="90"/>
      <c r="AN34" s="74"/>
      <c r="AO34" s="90"/>
      <c r="AP34" s="76"/>
      <c r="AQ34" s="90"/>
      <c r="AR34" s="71"/>
      <c r="AS34" s="324"/>
      <c r="AT34" s="90"/>
      <c r="AU34" s="71"/>
      <c r="AV34" s="677" t="str">
        <f>IF(AU34="","",IF(AU34="A",'12.パネルラジエーター設備費用算出シート'!$G$13,IF(AU34="B",'12.パネルラジエーター設備費用算出シート'!$N$13,IF(AU34="C",'12.パネルラジエーター設備費用算出シート'!$G$23,IF(AU34="D",'12.パネルラジエーター設備費用算出シート'!$N$23,IF(AU34="E",'12.パネルラジエーター設備費用算出シート'!$G$33,IF(AU34="F",'12.パネルラジエーター設備費用算出シート'!$N$33,IF(AU34="G",'12.パネルラジエーター設備費用算出シート'!$G$43,IF(AU34="H",'12.パネルラジエーター設備費用算出シート'!$N$43,IF(AU34="I",'12.パネルラジエーター設備費用算出シート'!$G$54,'12.パネルラジエーター設備費用算出シート'!$N$54))))))))))</f>
        <v/>
      </c>
      <c r="AW34" s="90"/>
      <c r="AX34" s="35"/>
      <c r="AY34" s="35"/>
      <c r="AZ34" s="35"/>
      <c r="BA34" s="35"/>
      <c r="BB34" s="65"/>
      <c r="BC34" s="35"/>
      <c r="BD34" s="35"/>
      <c r="BE34" s="65"/>
      <c r="BF34" s="35"/>
      <c r="BG34" s="35"/>
      <c r="BH34" s="35"/>
      <c r="BI34" s="35"/>
    </row>
    <row r="35" spans="1:61" s="36" customFormat="1">
      <c r="A35" s="92"/>
      <c r="B35" s="67">
        <v>23</v>
      </c>
      <c r="C35" s="104"/>
      <c r="D35" s="68"/>
      <c r="E35" s="93"/>
      <c r="F35" s="671"/>
      <c r="G35" s="671"/>
      <c r="H35" s="71"/>
      <c r="I35" s="72"/>
      <c r="J35" s="71"/>
      <c r="K35" s="673" t="str">
        <f t="shared" si="0"/>
        <v/>
      </c>
      <c r="L35" s="673" t="str">
        <f>IF($G35="","",IF(OR('2.全体概要'!$C$15=1,'2.全体概要'!$C$15=2),INDEX($BD$15:$BD$16,MATCH($G35,$BC$15:$BC$16,-1)),IF('2.全体概要'!$C$15=3,INDEX($BD$14:$BD$15,MATCH($G35,$BC$14:$BC$15,-1)),INDEX($BD$13:$BD$14,MATCH($G35,$BC$13:$BC$14,-1)))))</f>
        <v/>
      </c>
      <c r="M35" s="673" t="str">
        <f t="shared" si="1"/>
        <v/>
      </c>
      <c r="N35" s="674">
        <f t="shared" si="2"/>
        <v>0</v>
      </c>
      <c r="O35" s="90"/>
      <c r="P35" s="160"/>
      <c r="Q35" s="66"/>
      <c r="R35" s="88"/>
      <c r="S35" s="161"/>
      <c r="T35" s="66"/>
      <c r="U35" s="90"/>
      <c r="V35" s="160"/>
      <c r="W35" s="66"/>
      <c r="X35" s="88"/>
      <c r="Y35" s="161"/>
      <c r="Z35" s="66"/>
      <c r="AA35" s="90"/>
      <c r="AB35" s="71"/>
      <c r="AC35" s="90"/>
      <c r="AD35" s="160"/>
      <c r="AE35" s="90"/>
      <c r="AF35" s="160"/>
      <c r="AG35" s="90"/>
      <c r="AH35" s="71"/>
      <c r="AI35" s="90"/>
      <c r="AJ35" s="160"/>
      <c r="AK35" s="90"/>
      <c r="AL35" s="74"/>
      <c r="AM35" s="90"/>
      <c r="AN35" s="74"/>
      <c r="AO35" s="90"/>
      <c r="AP35" s="76"/>
      <c r="AQ35" s="90"/>
      <c r="AR35" s="71"/>
      <c r="AS35" s="324"/>
      <c r="AT35" s="90"/>
      <c r="AU35" s="71"/>
      <c r="AV35" s="677" t="str">
        <f>IF(AU35="","",IF(AU35="A",'12.パネルラジエーター設備費用算出シート'!$G$13,IF(AU35="B",'12.パネルラジエーター設備費用算出シート'!$N$13,IF(AU35="C",'12.パネルラジエーター設備費用算出シート'!$G$23,IF(AU35="D",'12.パネルラジエーター設備費用算出シート'!$N$23,IF(AU35="E",'12.パネルラジエーター設備費用算出シート'!$G$33,IF(AU35="F",'12.パネルラジエーター設備費用算出シート'!$N$33,IF(AU35="G",'12.パネルラジエーター設備費用算出シート'!$G$43,IF(AU35="H",'12.パネルラジエーター設備費用算出シート'!$N$43,IF(AU35="I",'12.パネルラジエーター設備費用算出シート'!$G$54,'12.パネルラジエーター設備費用算出シート'!$N$54))))))))))</f>
        <v/>
      </c>
      <c r="AW35" s="90"/>
      <c r="AX35" s="35"/>
      <c r="AY35" s="35"/>
      <c r="AZ35" s="35"/>
      <c r="BA35" s="35"/>
      <c r="BB35" s="65"/>
      <c r="BC35" s="35"/>
      <c r="BD35" s="35"/>
      <c r="BE35" s="65"/>
      <c r="BF35" s="35"/>
      <c r="BG35" s="35"/>
      <c r="BH35" s="35"/>
      <c r="BI35" s="35"/>
    </row>
    <row r="36" spans="1:61" s="36" customFormat="1">
      <c r="A36" s="92"/>
      <c r="B36" s="67">
        <v>24</v>
      </c>
      <c r="C36" s="104"/>
      <c r="D36" s="68"/>
      <c r="E36" s="93"/>
      <c r="F36" s="671"/>
      <c r="G36" s="671"/>
      <c r="H36" s="71"/>
      <c r="I36" s="72"/>
      <c r="J36" s="71"/>
      <c r="K36" s="673" t="str">
        <f t="shared" si="0"/>
        <v/>
      </c>
      <c r="L36" s="673" t="str">
        <f>IF($G36="","",IF(OR('2.全体概要'!$C$15=1,'2.全体概要'!$C$15=2),INDEX($BD$15:$BD$16,MATCH($G36,$BC$15:$BC$16,-1)),IF('2.全体概要'!$C$15=3,INDEX($BD$14:$BD$15,MATCH($G36,$BC$14:$BC$15,-1)),INDEX($BD$13:$BD$14,MATCH($G36,$BC$13:$BC$14,-1)))))</f>
        <v/>
      </c>
      <c r="M36" s="673" t="str">
        <f t="shared" si="1"/>
        <v/>
      </c>
      <c r="N36" s="674">
        <f t="shared" si="2"/>
        <v>0</v>
      </c>
      <c r="O36" s="90"/>
      <c r="P36" s="160"/>
      <c r="Q36" s="66"/>
      <c r="R36" s="88"/>
      <c r="S36" s="161"/>
      <c r="T36" s="66"/>
      <c r="U36" s="90"/>
      <c r="V36" s="160"/>
      <c r="W36" s="66"/>
      <c r="X36" s="88"/>
      <c r="Y36" s="161"/>
      <c r="Z36" s="66"/>
      <c r="AA36" s="90"/>
      <c r="AB36" s="71"/>
      <c r="AC36" s="90"/>
      <c r="AD36" s="160"/>
      <c r="AE36" s="90"/>
      <c r="AF36" s="160"/>
      <c r="AG36" s="90"/>
      <c r="AH36" s="71"/>
      <c r="AI36" s="90"/>
      <c r="AJ36" s="160"/>
      <c r="AK36" s="90"/>
      <c r="AL36" s="74"/>
      <c r="AM36" s="90"/>
      <c r="AN36" s="74"/>
      <c r="AO36" s="90"/>
      <c r="AP36" s="76"/>
      <c r="AQ36" s="90"/>
      <c r="AR36" s="71"/>
      <c r="AS36" s="324"/>
      <c r="AT36" s="90"/>
      <c r="AU36" s="71"/>
      <c r="AV36" s="677" t="str">
        <f>IF(AU36="","",IF(AU36="A",'12.パネルラジエーター設備費用算出シート'!$G$13,IF(AU36="B",'12.パネルラジエーター設備費用算出シート'!$N$13,IF(AU36="C",'12.パネルラジエーター設備費用算出シート'!$G$23,IF(AU36="D",'12.パネルラジエーター設備費用算出シート'!$N$23,IF(AU36="E",'12.パネルラジエーター設備費用算出シート'!$G$33,IF(AU36="F",'12.パネルラジエーター設備費用算出シート'!$N$33,IF(AU36="G",'12.パネルラジエーター設備費用算出シート'!$G$43,IF(AU36="H",'12.パネルラジエーター設備費用算出シート'!$N$43,IF(AU36="I",'12.パネルラジエーター設備費用算出シート'!$G$54,'12.パネルラジエーター設備費用算出シート'!$N$54))))))))))</f>
        <v/>
      </c>
      <c r="AW36" s="90"/>
      <c r="AX36" s="35"/>
      <c r="AY36" s="35"/>
      <c r="AZ36" s="35"/>
      <c r="BA36" s="35"/>
      <c r="BB36" s="65"/>
      <c r="BC36" s="35"/>
      <c r="BD36" s="35"/>
      <c r="BE36" s="65"/>
      <c r="BF36" s="35"/>
      <c r="BG36" s="35"/>
      <c r="BH36" s="35"/>
      <c r="BI36" s="35"/>
    </row>
    <row r="37" spans="1:61" s="36" customFormat="1">
      <c r="A37" s="92"/>
      <c r="B37" s="67">
        <v>25</v>
      </c>
      <c r="C37" s="104"/>
      <c r="D37" s="68"/>
      <c r="E37" s="93"/>
      <c r="F37" s="671"/>
      <c r="G37" s="671"/>
      <c r="H37" s="71"/>
      <c r="I37" s="72"/>
      <c r="J37" s="71"/>
      <c r="K37" s="673" t="str">
        <f t="shared" si="0"/>
        <v/>
      </c>
      <c r="L37" s="673" t="str">
        <f>IF($G37="","",IF(OR('2.全体概要'!$C$15=1,'2.全体概要'!$C$15=2),INDEX($BD$15:$BD$16,MATCH($G37,$BC$15:$BC$16,-1)),IF('2.全体概要'!$C$15=3,INDEX($BD$14:$BD$15,MATCH($G37,$BC$14:$BC$15,-1)),INDEX($BD$13:$BD$14,MATCH($G37,$BC$13:$BC$14,-1)))))</f>
        <v/>
      </c>
      <c r="M37" s="673" t="str">
        <f t="shared" si="1"/>
        <v/>
      </c>
      <c r="N37" s="674">
        <f t="shared" si="2"/>
        <v>0</v>
      </c>
      <c r="O37" s="90"/>
      <c r="P37" s="160"/>
      <c r="Q37" s="66"/>
      <c r="R37" s="88"/>
      <c r="S37" s="161"/>
      <c r="T37" s="66"/>
      <c r="U37" s="90"/>
      <c r="V37" s="160"/>
      <c r="W37" s="66"/>
      <c r="X37" s="88"/>
      <c r="Y37" s="161"/>
      <c r="Z37" s="66"/>
      <c r="AA37" s="90"/>
      <c r="AB37" s="71"/>
      <c r="AC37" s="90"/>
      <c r="AD37" s="160"/>
      <c r="AE37" s="90"/>
      <c r="AF37" s="160"/>
      <c r="AG37" s="90"/>
      <c r="AH37" s="71"/>
      <c r="AI37" s="90"/>
      <c r="AJ37" s="160"/>
      <c r="AK37" s="90"/>
      <c r="AL37" s="74"/>
      <c r="AM37" s="90"/>
      <c r="AN37" s="74"/>
      <c r="AO37" s="90"/>
      <c r="AP37" s="76"/>
      <c r="AQ37" s="90"/>
      <c r="AR37" s="71"/>
      <c r="AS37" s="324"/>
      <c r="AT37" s="90"/>
      <c r="AU37" s="71"/>
      <c r="AV37" s="677" t="str">
        <f>IF(AU37="","",IF(AU37="A",'12.パネルラジエーター設備費用算出シート'!$G$13,IF(AU37="B",'12.パネルラジエーター設備費用算出シート'!$N$13,IF(AU37="C",'12.パネルラジエーター設備費用算出シート'!$G$23,IF(AU37="D",'12.パネルラジエーター設備費用算出シート'!$N$23,IF(AU37="E",'12.パネルラジエーター設備費用算出シート'!$G$33,IF(AU37="F",'12.パネルラジエーター設備費用算出シート'!$N$33,IF(AU37="G",'12.パネルラジエーター設備費用算出シート'!$G$43,IF(AU37="H",'12.パネルラジエーター設備費用算出シート'!$N$43,IF(AU37="I",'12.パネルラジエーター設備費用算出シート'!$G$54,'12.パネルラジエーター設備費用算出シート'!$N$54))))))))))</f>
        <v/>
      </c>
      <c r="AW37" s="90"/>
      <c r="AX37" s="35"/>
      <c r="AY37" s="35"/>
      <c r="AZ37" s="35"/>
      <c r="BA37" s="35"/>
      <c r="BB37" s="65"/>
      <c r="BC37" s="35"/>
      <c r="BD37" s="35"/>
      <c r="BE37" s="65"/>
      <c r="BF37" s="35"/>
      <c r="BG37" s="35"/>
      <c r="BH37" s="35"/>
      <c r="BI37" s="35"/>
    </row>
    <row r="38" spans="1:61" s="36" customFormat="1">
      <c r="A38" s="92"/>
      <c r="B38" s="67">
        <v>26</v>
      </c>
      <c r="C38" s="104"/>
      <c r="D38" s="68"/>
      <c r="E38" s="93"/>
      <c r="F38" s="671"/>
      <c r="G38" s="671"/>
      <c r="H38" s="71"/>
      <c r="I38" s="72"/>
      <c r="J38" s="71"/>
      <c r="K38" s="673" t="str">
        <f t="shared" si="0"/>
        <v/>
      </c>
      <c r="L38" s="673" t="str">
        <f>IF($G38="","",IF(OR('2.全体概要'!$C$15=1,'2.全体概要'!$C$15=2),INDEX($BD$15:$BD$16,MATCH($G38,$BC$15:$BC$16,-1)),IF('2.全体概要'!$C$15=3,INDEX($BD$14:$BD$15,MATCH($G38,$BC$14:$BC$15,-1)),INDEX($BD$13:$BD$14,MATCH($G38,$BC$13:$BC$14,-1)))))</f>
        <v/>
      </c>
      <c r="M38" s="673" t="str">
        <f t="shared" si="1"/>
        <v/>
      </c>
      <c r="N38" s="674">
        <f t="shared" si="2"/>
        <v>0</v>
      </c>
      <c r="O38" s="90"/>
      <c r="P38" s="160"/>
      <c r="Q38" s="66"/>
      <c r="R38" s="88"/>
      <c r="S38" s="161"/>
      <c r="T38" s="66"/>
      <c r="U38" s="90"/>
      <c r="V38" s="160"/>
      <c r="W38" s="66"/>
      <c r="X38" s="88"/>
      <c r="Y38" s="161"/>
      <c r="Z38" s="66"/>
      <c r="AA38" s="90"/>
      <c r="AB38" s="71"/>
      <c r="AC38" s="90"/>
      <c r="AD38" s="160"/>
      <c r="AE38" s="90"/>
      <c r="AF38" s="160"/>
      <c r="AG38" s="90"/>
      <c r="AH38" s="71"/>
      <c r="AI38" s="90"/>
      <c r="AJ38" s="160"/>
      <c r="AK38" s="90"/>
      <c r="AL38" s="74"/>
      <c r="AM38" s="90"/>
      <c r="AN38" s="74"/>
      <c r="AO38" s="90"/>
      <c r="AP38" s="76"/>
      <c r="AQ38" s="90"/>
      <c r="AR38" s="71"/>
      <c r="AS38" s="324"/>
      <c r="AT38" s="90"/>
      <c r="AU38" s="71"/>
      <c r="AV38" s="677" t="str">
        <f>IF(AU38="","",IF(AU38="A",'12.パネルラジエーター設備費用算出シート'!$G$13,IF(AU38="B",'12.パネルラジエーター設備費用算出シート'!$N$13,IF(AU38="C",'12.パネルラジエーター設備費用算出シート'!$G$23,IF(AU38="D",'12.パネルラジエーター設備費用算出シート'!$N$23,IF(AU38="E",'12.パネルラジエーター設備費用算出シート'!$G$33,IF(AU38="F",'12.パネルラジエーター設備費用算出シート'!$N$33,IF(AU38="G",'12.パネルラジエーター設備費用算出シート'!$G$43,IF(AU38="H",'12.パネルラジエーター設備費用算出シート'!$N$43,IF(AU38="I",'12.パネルラジエーター設備費用算出シート'!$G$54,'12.パネルラジエーター設備費用算出シート'!$N$54))))))))))</f>
        <v/>
      </c>
      <c r="AW38" s="90"/>
      <c r="AX38" s="35"/>
      <c r="AY38" s="35"/>
      <c r="AZ38" s="35"/>
      <c r="BA38" s="35"/>
      <c r="BB38" s="65"/>
      <c r="BC38" s="35"/>
      <c r="BD38" s="35"/>
      <c r="BE38" s="65"/>
      <c r="BF38" s="35"/>
      <c r="BG38" s="35"/>
      <c r="BH38" s="35"/>
      <c r="BI38" s="35"/>
    </row>
    <row r="39" spans="1:61" s="36" customFormat="1">
      <c r="A39" s="92"/>
      <c r="B39" s="67">
        <v>27</v>
      </c>
      <c r="C39" s="104"/>
      <c r="D39" s="68"/>
      <c r="E39" s="93"/>
      <c r="F39" s="671"/>
      <c r="G39" s="671"/>
      <c r="H39" s="71"/>
      <c r="I39" s="72"/>
      <c r="J39" s="71"/>
      <c r="K39" s="673" t="str">
        <f t="shared" si="0"/>
        <v/>
      </c>
      <c r="L39" s="673" t="str">
        <f>IF($G39="","",IF(OR('2.全体概要'!$C$15=1,'2.全体概要'!$C$15=2),INDEX($BD$15:$BD$16,MATCH($G39,$BC$15:$BC$16,-1)),IF('2.全体概要'!$C$15=3,INDEX($BD$14:$BD$15,MATCH($G39,$BC$14:$BC$15,-1)),INDEX($BD$13:$BD$14,MATCH($G39,$BC$13:$BC$14,-1)))))</f>
        <v/>
      </c>
      <c r="M39" s="673" t="str">
        <f t="shared" si="1"/>
        <v/>
      </c>
      <c r="N39" s="674">
        <f t="shared" si="2"/>
        <v>0</v>
      </c>
      <c r="O39" s="90"/>
      <c r="P39" s="160"/>
      <c r="Q39" s="66"/>
      <c r="R39" s="88"/>
      <c r="S39" s="161"/>
      <c r="T39" s="66"/>
      <c r="U39" s="90"/>
      <c r="V39" s="160"/>
      <c r="W39" s="66"/>
      <c r="X39" s="88"/>
      <c r="Y39" s="161"/>
      <c r="Z39" s="66"/>
      <c r="AA39" s="90"/>
      <c r="AB39" s="71"/>
      <c r="AC39" s="90"/>
      <c r="AD39" s="160"/>
      <c r="AE39" s="90"/>
      <c r="AF39" s="160"/>
      <c r="AG39" s="90"/>
      <c r="AH39" s="71"/>
      <c r="AI39" s="90"/>
      <c r="AJ39" s="160"/>
      <c r="AK39" s="90"/>
      <c r="AL39" s="74"/>
      <c r="AM39" s="90"/>
      <c r="AN39" s="74"/>
      <c r="AO39" s="90"/>
      <c r="AP39" s="76"/>
      <c r="AQ39" s="90"/>
      <c r="AR39" s="71"/>
      <c r="AS39" s="324"/>
      <c r="AT39" s="90"/>
      <c r="AU39" s="71"/>
      <c r="AV39" s="677" t="str">
        <f>IF(AU39="","",IF(AU39="A",'12.パネルラジエーター設備費用算出シート'!$G$13,IF(AU39="B",'12.パネルラジエーター設備費用算出シート'!$N$13,IF(AU39="C",'12.パネルラジエーター設備費用算出シート'!$G$23,IF(AU39="D",'12.パネルラジエーター設備費用算出シート'!$N$23,IF(AU39="E",'12.パネルラジエーター設備費用算出シート'!$G$33,IF(AU39="F",'12.パネルラジエーター設備費用算出シート'!$N$33,IF(AU39="G",'12.パネルラジエーター設備費用算出シート'!$G$43,IF(AU39="H",'12.パネルラジエーター設備費用算出シート'!$N$43,IF(AU39="I",'12.パネルラジエーター設備費用算出シート'!$G$54,'12.パネルラジエーター設備費用算出シート'!$N$54))))))))))</f>
        <v/>
      </c>
      <c r="AW39" s="90"/>
      <c r="AX39" s="35"/>
      <c r="AY39" s="35"/>
      <c r="AZ39" s="35"/>
      <c r="BA39" s="35"/>
      <c r="BB39" s="65"/>
      <c r="BC39" s="35"/>
      <c r="BD39" s="35"/>
      <c r="BE39" s="65"/>
      <c r="BF39" s="35"/>
      <c r="BG39" s="35"/>
      <c r="BH39" s="35"/>
      <c r="BI39" s="35"/>
    </row>
    <row r="40" spans="1:61" s="36" customFormat="1">
      <c r="A40" s="92"/>
      <c r="B40" s="67">
        <v>28</v>
      </c>
      <c r="C40" s="104"/>
      <c r="D40" s="68"/>
      <c r="E40" s="93"/>
      <c r="F40" s="671"/>
      <c r="G40" s="671"/>
      <c r="H40" s="71"/>
      <c r="I40" s="72"/>
      <c r="J40" s="71"/>
      <c r="K40" s="673" t="str">
        <f t="shared" si="0"/>
        <v/>
      </c>
      <c r="L40" s="673" t="str">
        <f>IF($G40="","",IF(OR('2.全体概要'!$C$15=1,'2.全体概要'!$C$15=2),INDEX($BD$15:$BD$16,MATCH($G40,$BC$15:$BC$16,-1)),IF('2.全体概要'!$C$15=3,INDEX($BD$14:$BD$15,MATCH($G40,$BC$14:$BC$15,-1)),INDEX($BD$13:$BD$14,MATCH($G40,$BC$13:$BC$14,-1)))))</f>
        <v/>
      </c>
      <c r="M40" s="673" t="str">
        <f t="shared" si="1"/>
        <v/>
      </c>
      <c r="N40" s="674">
        <f t="shared" si="2"/>
        <v>0</v>
      </c>
      <c r="O40" s="90"/>
      <c r="P40" s="160"/>
      <c r="Q40" s="66"/>
      <c r="R40" s="88"/>
      <c r="S40" s="161"/>
      <c r="T40" s="66"/>
      <c r="U40" s="90"/>
      <c r="V40" s="160"/>
      <c r="W40" s="66"/>
      <c r="X40" s="88"/>
      <c r="Y40" s="161"/>
      <c r="Z40" s="66"/>
      <c r="AA40" s="90"/>
      <c r="AB40" s="71"/>
      <c r="AC40" s="90"/>
      <c r="AD40" s="160"/>
      <c r="AE40" s="90"/>
      <c r="AF40" s="160"/>
      <c r="AG40" s="90"/>
      <c r="AH40" s="71"/>
      <c r="AI40" s="90"/>
      <c r="AJ40" s="160"/>
      <c r="AK40" s="90"/>
      <c r="AL40" s="74"/>
      <c r="AM40" s="90"/>
      <c r="AN40" s="74"/>
      <c r="AO40" s="90"/>
      <c r="AP40" s="76"/>
      <c r="AQ40" s="90"/>
      <c r="AR40" s="71"/>
      <c r="AS40" s="324"/>
      <c r="AT40" s="90"/>
      <c r="AU40" s="71"/>
      <c r="AV40" s="677" t="str">
        <f>IF(AU40="","",IF(AU40="A",'12.パネルラジエーター設備費用算出シート'!$G$13,IF(AU40="B",'12.パネルラジエーター設備費用算出シート'!$N$13,IF(AU40="C",'12.パネルラジエーター設備費用算出シート'!$G$23,IF(AU40="D",'12.パネルラジエーター設備費用算出シート'!$N$23,IF(AU40="E",'12.パネルラジエーター設備費用算出シート'!$G$33,IF(AU40="F",'12.パネルラジエーター設備費用算出シート'!$N$33,IF(AU40="G",'12.パネルラジエーター設備費用算出シート'!$G$43,IF(AU40="H",'12.パネルラジエーター設備費用算出シート'!$N$43,IF(AU40="I",'12.パネルラジエーター設備費用算出シート'!$G$54,'12.パネルラジエーター設備費用算出シート'!$N$54))))))))))</f>
        <v/>
      </c>
      <c r="AW40" s="90"/>
      <c r="AX40" s="35"/>
      <c r="AY40" s="35"/>
      <c r="AZ40" s="35"/>
      <c r="BA40" s="35"/>
      <c r="BB40" s="65"/>
      <c r="BC40" s="35"/>
      <c r="BD40" s="35"/>
      <c r="BE40" s="65"/>
      <c r="BF40" s="35"/>
      <c r="BG40" s="35"/>
      <c r="BH40" s="35"/>
      <c r="BI40" s="35"/>
    </row>
    <row r="41" spans="1:61" s="36" customFormat="1">
      <c r="A41" s="92"/>
      <c r="B41" s="67">
        <v>29</v>
      </c>
      <c r="C41" s="104"/>
      <c r="D41" s="68"/>
      <c r="E41" s="93"/>
      <c r="F41" s="671"/>
      <c r="G41" s="671"/>
      <c r="H41" s="71"/>
      <c r="I41" s="72"/>
      <c r="J41" s="71"/>
      <c r="K41" s="673" t="str">
        <f t="shared" si="0"/>
        <v/>
      </c>
      <c r="L41" s="673" t="str">
        <f>IF($G41="","",IF(OR('2.全体概要'!$C$15=1,'2.全体概要'!$C$15=2),INDEX($BD$15:$BD$16,MATCH($G41,$BC$15:$BC$16,-1)),IF('2.全体概要'!$C$15=3,INDEX($BD$14:$BD$15,MATCH($G41,$BC$14:$BC$15,-1)),INDEX($BD$13:$BD$14,MATCH($G41,$BC$13:$BC$14,-1)))))</f>
        <v/>
      </c>
      <c r="M41" s="673" t="str">
        <f t="shared" si="1"/>
        <v/>
      </c>
      <c r="N41" s="674">
        <f t="shared" si="2"/>
        <v>0</v>
      </c>
      <c r="O41" s="90"/>
      <c r="P41" s="160"/>
      <c r="Q41" s="66"/>
      <c r="R41" s="88"/>
      <c r="S41" s="161"/>
      <c r="T41" s="66"/>
      <c r="U41" s="90"/>
      <c r="V41" s="160"/>
      <c r="W41" s="66"/>
      <c r="X41" s="88"/>
      <c r="Y41" s="161"/>
      <c r="Z41" s="66"/>
      <c r="AA41" s="90"/>
      <c r="AB41" s="71"/>
      <c r="AC41" s="90"/>
      <c r="AD41" s="160"/>
      <c r="AE41" s="90"/>
      <c r="AF41" s="160"/>
      <c r="AG41" s="90"/>
      <c r="AH41" s="71"/>
      <c r="AI41" s="90"/>
      <c r="AJ41" s="160"/>
      <c r="AK41" s="90"/>
      <c r="AL41" s="74"/>
      <c r="AM41" s="90"/>
      <c r="AN41" s="74"/>
      <c r="AO41" s="90"/>
      <c r="AP41" s="76"/>
      <c r="AQ41" s="90"/>
      <c r="AR41" s="71"/>
      <c r="AS41" s="324"/>
      <c r="AT41" s="90"/>
      <c r="AU41" s="71"/>
      <c r="AV41" s="677" t="str">
        <f>IF(AU41="","",IF(AU41="A",'12.パネルラジエーター設備費用算出シート'!$G$13,IF(AU41="B",'12.パネルラジエーター設備費用算出シート'!$N$13,IF(AU41="C",'12.パネルラジエーター設備費用算出シート'!$G$23,IF(AU41="D",'12.パネルラジエーター設備費用算出シート'!$N$23,IF(AU41="E",'12.パネルラジエーター設備費用算出シート'!$G$33,IF(AU41="F",'12.パネルラジエーター設備費用算出シート'!$N$33,IF(AU41="G",'12.パネルラジエーター設備費用算出シート'!$G$43,IF(AU41="H",'12.パネルラジエーター設備費用算出シート'!$N$43,IF(AU41="I",'12.パネルラジエーター設備費用算出シート'!$G$54,'12.パネルラジエーター設備費用算出シート'!$N$54))))))))))</f>
        <v/>
      </c>
      <c r="AW41" s="90"/>
      <c r="AX41" s="35"/>
      <c r="AY41" s="35"/>
      <c r="AZ41" s="35"/>
      <c r="BA41" s="35"/>
      <c r="BB41" s="65"/>
      <c r="BC41" s="35"/>
      <c r="BD41" s="35"/>
      <c r="BE41" s="65"/>
      <c r="BF41" s="35"/>
      <c r="BG41" s="35"/>
      <c r="BH41" s="35"/>
      <c r="BI41" s="35"/>
    </row>
    <row r="42" spans="1:61" s="36" customFormat="1">
      <c r="A42" s="92"/>
      <c r="B42" s="67">
        <v>30</v>
      </c>
      <c r="C42" s="104"/>
      <c r="D42" s="68"/>
      <c r="E42" s="93"/>
      <c r="F42" s="671"/>
      <c r="G42" s="671"/>
      <c r="H42" s="71"/>
      <c r="I42" s="72"/>
      <c r="J42" s="71"/>
      <c r="K42" s="673" t="str">
        <f t="shared" si="0"/>
        <v/>
      </c>
      <c r="L42" s="673" t="str">
        <f>IF($G42="","",IF(OR('2.全体概要'!$C$15=1,'2.全体概要'!$C$15=2),INDEX($BD$15:$BD$16,MATCH($G42,$BC$15:$BC$16,-1)),IF('2.全体概要'!$C$15=3,INDEX($BD$14:$BD$15,MATCH($G42,$BC$14:$BC$15,-1)),INDEX($BD$13:$BD$14,MATCH($G42,$BC$13:$BC$14,-1)))))</f>
        <v/>
      </c>
      <c r="M42" s="673" t="str">
        <f t="shared" si="1"/>
        <v/>
      </c>
      <c r="N42" s="674">
        <f t="shared" si="2"/>
        <v>0</v>
      </c>
      <c r="O42" s="90"/>
      <c r="P42" s="160"/>
      <c r="Q42" s="66"/>
      <c r="R42" s="88"/>
      <c r="S42" s="161"/>
      <c r="T42" s="66"/>
      <c r="U42" s="90"/>
      <c r="V42" s="160"/>
      <c r="W42" s="66"/>
      <c r="X42" s="88"/>
      <c r="Y42" s="161"/>
      <c r="Z42" s="66"/>
      <c r="AA42" s="90"/>
      <c r="AB42" s="71"/>
      <c r="AC42" s="90"/>
      <c r="AD42" s="160"/>
      <c r="AE42" s="90"/>
      <c r="AF42" s="160"/>
      <c r="AG42" s="90"/>
      <c r="AH42" s="71"/>
      <c r="AI42" s="90"/>
      <c r="AJ42" s="160"/>
      <c r="AK42" s="90"/>
      <c r="AL42" s="74"/>
      <c r="AM42" s="90"/>
      <c r="AN42" s="74"/>
      <c r="AO42" s="90"/>
      <c r="AP42" s="76"/>
      <c r="AQ42" s="90"/>
      <c r="AR42" s="71"/>
      <c r="AS42" s="324"/>
      <c r="AT42" s="90"/>
      <c r="AU42" s="71"/>
      <c r="AV42" s="677" t="str">
        <f>IF(AU42="","",IF(AU42="A",'12.パネルラジエーター設備費用算出シート'!$G$13,IF(AU42="B",'12.パネルラジエーター設備費用算出シート'!$N$13,IF(AU42="C",'12.パネルラジエーター設備費用算出シート'!$G$23,IF(AU42="D",'12.パネルラジエーター設備費用算出シート'!$N$23,IF(AU42="E",'12.パネルラジエーター設備費用算出シート'!$G$33,IF(AU42="F",'12.パネルラジエーター設備費用算出シート'!$N$33,IF(AU42="G",'12.パネルラジエーター設備費用算出シート'!$G$43,IF(AU42="H",'12.パネルラジエーター設備費用算出シート'!$N$43,IF(AU42="I",'12.パネルラジエーター設備費用算出シート'!$G$54,'12.パネルラジエーター設備費用算出シート'!$N$54))))))))))</f>
        <v/>
      </c>
      <c r="AW42" s="90"/>
      <c r="AX42" s="35"/>
      <c r="AY42" s="35"/>
      <c r="AZ42" s="35"/>
      <c r="BA42" s="35"/>
      <c r="BB42" s="65"/>
      <c r="BC42" s="35"/>
      <c r="BD42" s="35"/>
      <c r="BE42" s="65"/>
      <c r="BF42" s="35"/>
      <c r="BG42" s="35"/>
      <c r="BH42" s="35"/>
      <c r="BI42" s="35"/>
    </row>
    <row r="43" spans="1:61" s="36" customFormat="1">
      <c r="A43" s="92"/>
      <c r="B43" s="67">
        <v>31</v>
      </c>
      <c r="C43" s="104"/>
      <c r="D43" s="68"/>
      <c r="E43" s="93"/>
      <c r="F43" s="671"/>
      <c r="G43" s="671"/>
      <c r="H43" s="71"/>
      <c r="I43" s="72"/>
      <c r="J43" s="71"/>
      <c r="K43" s="673" t="str">
        <f t="shared" si="0"/>
        <v/>
      </c>
      <c r="L43" s="673" t="str">
        <f>IF($G43="","",IF(OR('2.全体概要'!$C$15=1,'2.全体概要'!$C$15=2),INDEX($BD$15:$BD$16,MATCH($G43,$BC$15:$BC$16,-1)),IF('2.全体概要'!$C$15=3,INDEX($BD$14:$BD$15,MATCH($G43,$BC$14:$BC$15,-1)),INDEX($BD$13:$BD$14,MATCH($G43,$BC$13:$BC$14,-1)))))</f>
        <v/>
      </c>
      <c r="M43" s="673" t="str">
        <f t="shared" si="1"/>
        <v/>
      </c>
      <c r="N43" s="674">
        <f t="shared" si="2"/>
        <v>0</v>
      </c>
      <c r="O43" s="90"/>
      <c r="P43" s="160"/>
      <c r="Q43" s="66"/>
      <c r="R43" s="88"/>
      <c r="S43" s="161"/>
      <c r="T43" s="66"/>
      <c r="U43" s="90"/>
      <c r="V43" s="160"/>
      <c r="W43" s="66"/>
      <c r="X43" s="88"/>
      <c r="Y43" s="161"/>
      <c r="Z43" s="66"/>
      <c r="AA43" s="90"/>
      <c r="AB43" s="71"/>
      <c r="AC43" s="90"/>
      <c r="AD43" s="160"/>
      <c r="AE43" s="90"/>
      <c r="AF43" s="160"/>
      <c r="AG43" s="90"/>
      <c r="AH43" s="71"/>
      <c r="AI43" s="90"/>
      <c r="AJ43" s="160"/>
      <c r="AK43" s="90"/>
      <c r="AL43" s="74"/>
      <c r="AM43" s="90"/>
      <c r="AN43" s="74"/>
      <c r="AO43" s="90"/>
      <c r="AP43" s="76"/>
      <c r="AQ43" s="90"/>
      <c r="AR43" s="71"/>
      <c r="AS43" s="324"/>
      <c r="AT43" s="90"/>
      <c r="AU43" s="71"/>
      <c r="AV43" s="677" t="str">
        <f>IF(AU43="","",IF(AU43="A",'12.パネルラジエーター設備費用算出シート'!$G$13,IF(AU43="B",'12.パネルラジエーター設備費用算出シート'!$N$13,IF(AU43="C",'12.パネルラジエーター設備費用算出シート'!$G$23,IF(AU43="D",'12.パネルラジエーター設備費用算出シート'!$N$23,IF(AU43="E",'12.パネルラジエーター設備費用算出シート'!$G$33,IF(AU43="F",'12.パネルラジエーター設備費用算出シート'!$N$33,IF(AU43="G",'12.パネルラジエーター設備費用算出シート'!$G$43,IF(AU43="H",'12.パネルラジエーター設備費用算出シート'!$N$43,IF(AU43="I",'12.パネルラジエーター設備費用算出シート'!$G$54,'12.パネルラジエーター設備費用算出シート'!$N$54))))))))))</f>
        <v/>
      </c>
      <c r="AW43" s="90"/>
      <c r="AX43" s="35"/>
      <c r="AY43" s="35"/>
      <c r="AZ43" s="35"/>
      <c r="BA43" s="35"/>
      <c r="BB43" s="65"/>
      <c r="BC43" s="35"/>
      <c r="BD43" s="35"/>
      <c r="BE43" s="65"/>
      <c r="BF43" s="35"/>
      <c r="BG43" s="35"/>
      <c r="BH43" s="35"/>
      <c r="BI43" s="35"/>
    </row>
    <row r="44" spans="1:61" s="36" customFormat="1">
      <c r="A44" s="92"/>
      <c r="B44" s="67">
        <v>32</v>
      </c>
      <c r="C44" s="104"/>
      <c r="D44" s="68"/>
      <c r="E44" s="93"/>
      <c r="F44" s="671"/>
      <c r="G44" s="671"/>
      <c r="H44" s="71"/>
      <c r="I44" s="72"/>
      <c r="J44" s="71"/>
      <c r="K44" s="673" t="str">
        <f t="shared" si="0"/>
        <v/>
      </c>
      <c r="L44" s="673" t="str">
        <f>IF($G44="","",IF(OR('2.全体概要'!$C$15=1,'2.全体概要'!$C$15=2),INDEX($BD$15:$BD$16,MATCH($G44,$BC$15:$BC$16,-1)),IF('2.全体概要'!$C$15=3,INDEX($BD$14:$BD$15,MATCH($G44,$BC$14:$BC$15,-1)),INDEX($BD$13:$BD$14,MATCH($G44,$BC$13:$BC$14,-1)))))</f>
        <v/>
      </c>
      <c r="M44" s="673" t="str">
        <f t="shared" si="1"/>
        <v/>
      </c>
      <c r="N44" s="674">
        <f t="shared" si="2"/>
        <v>0</v>
      </c>
      <c r="O44" s="90"/>
      <c r="P44" s="160"/>
      <c r="Q44" s="66"/>
      <c r="R44" s="88"/>
      <c r="S44" s="161"/>
      <c r="T44" s="66"/>
      <c r="U44" s="90"/>
      <c r="V44" s="160"/>
      <c r="W44" s="66"/>
      <c r="X44" s="88"/>
      <c r="Y44" s="161"/>
      <c r="Z44" s="66"/>
      <c r="AA44" s="90"/>
      <c r="AB44" s="71"/>
      <c r="AC44" s="90"/>
      <c r="AD44" s="160"/>
      <c r="AE44" s="90"/>
      <c r="AF44" s="160"/>
      <c r="AG44" s="90"/>
      <c r="AH44" s="71"/>
      <c r="AI44" s="90"/>
      <c r="AJ44" s="160"/>
      <c r="AK44" s="90"/>
      <c r="AL44" s="74"/>
      <c r="AM44" s="90"/>
      <c r="AN44" s="74"/>
      <c r="AO44" s="90"/>
      <c r="AP44" s="76"/>
      <c r="AQ44" s="90"/>
      <c r="AR44" s="71"/>
      <c r="AS44" s="324"/>
      <c r="AT44" s="90"/>
      <c r="AU44" s="71"/>
      <c r="AV44" s="677" t="str">
        <f>IF(AU44="","",IF(AU44="A",'12.パネルラジエーター設備費用算出シート'!$G$13,IF(AU44="B",'12.パネルラジエーター設備費用算出シート'!$N$13,IF(AU44="C",'12.パネルラジエーター設備費用算出シート'!$G$23,IF(AU44="D",'12.パネルラジエーター設備費用算出シート'!$N$23,IF(AU44="E",'12.パネルラジエーター設備費用算出シート'!$G$33,IF(AU44="F",'12.パネルラジエーター設備費用算出シート'!$N$33,IF(AU44="G",'12.パネルラジエーター設備費用算出シート'!$G$43,IF(AU44="H",'12.パネルラジエーター設備費用算出シート'!$N$43,IF(AU44="I",'12.パネルラジエーター設備費用算出シート'!$G$54,'12.パネルラジエーター設備費用算出シート'!$N$54))))))))))</f>
        <v/>
      </c>
      <c r="AW44" s="90"/>
      <c r="AX44" s="35"/>
      <c r="AY44" s="35"/>
      <c r="AZ44" s="35"/>
      <c r="BA44" s="35"/>
      <c r="BB44" s="65"/>
      <c r="BC44" s="35"/>
      <c r="BD44" s="35"/>
      <c r="BE44" s="65"/>
      <c r="BF44" s="35"/>
      <c r="BG44" s="35"/>
      <c r="BH44" s="35"/>
      <c r="BI44" s="35"/>
    </row>
    <row r="45" spans="1:61" s="36" customFormat="1">
      <c r="A45" s="92"/>
      <c r="B45" s="67">
        <v>33</v>
      </c>
      <c r="C45" s="104"/>
      <c r="D45" s="68"/>
      <c r="E45" s="93"/>
      <c r="F45" s="671"/>
      <c r="G45" s="671"/>
      <c r="H45" s="71"/>
      <c r="I45" s="72"/>
      <c r="J45" s="71"/>
      <c r="K45" s="673" t="str">
        <f t="shared" si="0"/>
        <v/>
      </c>
      <c r="L45" s="673" t="str">
        <f>IF($G45="","",IF(OR('2.全体概要'!$C$15=1,'2.全体概要'!$C$15=2),INDEX($BD$15:$BD$16,MATCH($G45,$BC$15:$BC$16,-1)),IF('2.全体概要'!$C$15=3,INDEX($BD$14:$BD$15,MATCH($G45,$BC$14:$BC$15,-1)),INDEX($BD$13:$BD$14,MATCH($G45,$BC$13:$BC$14,-1)))))</f>
        <v/>
      </c>
      <c r="M45" s="673" t="str">
        <f t="shared" si="1"/>
        <v/>
      </c>
      <c r="N45" s="674">
        <f t="shared" si="2"/>
        <v>0</v>
      </c>
      <c r="O45" s="90"/>
      <c r="P45" s="160"/>
      <c r="Q45" s="66"/>
      <c r="R45" s="88"/>
      <c r="S45" s="161"/>
      <c r="T45" s="66"/>
      <c r="U45" s="90"/>
      <c r="V45" s="160"/>
      <c r="W45" s="66"/>
      <c r="X45" s="88"/>
      <c r="Y45" s="161"/>
      <c r="Z45" s="66"/>
      <c r="AA45" s="90"/>
      <c r="AB45" s="71"/>
      <c r="AC45" s="90"/>
      <c r="AD45" s="160"/>
      <c r="AE45" s="90"/>
      <c r="AF45" s="160"/>
      <c r="AG45" s="90"/>
      <c r="AH45" s="71"/>
      <c r="AI45" s="90"/>
      <c r="AJ45" s="160"/>
      <c r="AK45" s="90"/>
      <c r="AL45" s="74"/>
      <c r="AM45" s="90"/>
      <c r="AN45" s="74"/>
      <c r="AO45" s="90"/>
      <c r="AP45" s="76"/>
      <c r="AQ45" s="90"/>
      <c r="AR45" s="71"/>
      <c r="AS45" s="324"/>
      <c r="AT45" s="90"/>
      <c r="AU45" s="71"/>
      <c r="AV45" s="677" t="str">
        <f>IF(AU45="","",IF(AU45="A",'12.パネルラジエーター設備費用算出シート'!$G$13,IF(AU45="B",'12.パネルラジエーター設備費用算出シート'!$N$13,IF(AU45="C",'12.パネルラジエーター設備費用算出シート'!$G$23,IF(AU45="D",'12.パネルラジエーター設備費用算出シート'!$N$23,IF(AU45="E",'12.パネルラジエーター設備費用算出シート'!$G$33,IF(AU45="F",'12.パネルラジエーター設備費用算出シート'!$N$33,IF(AU45="G",'12.パネルラジエーター設備費用算出シート'!$G$43,IF(AU45="H",'12.パネルラジエーター設備費用算出シート'!$N$43,IF(AU45="I",'12.パネルラジエーター設備費用算出シート'!$G$54,'12.パネルラジエーター設備費用算出シート'!$N$54))))))))))</f>
        <v/>
      </c>
      <c r="AW45" s="90"/>
      <c r="AX45" s="35"/>
      <c r="AY45" s="35"/>
      <c r="AZ45" s="35"/>
      <c r="BA45" s="35"/>
      <c r="BB45" s="65"/>
      <c r="BC45" s="35"/>
      <c r="BD45" s="35"/>
      <c r="BE45" s="65"/>
      <c r="BF45" s="35"/>
      <c r="BG45" s="35"/>
      <c r="BH45" s="35"/>
      <c r="BI45" s="35"/>
    </row>
    <row r="46" spans="1:61" s="36" customFormat="1">
      <c r="A46" s="92"/>
      <c r="B46" s="67">
        <v>34</v>
      </c>
      <c r="C46" s="104"/>
      <c r="D46" s="68"/>
      <c r="E46" s="93"/>
      <c r="F46" s="671"/>
      <c r="G46" s="671"/>
      <c r="H46" s="71"/>
      <c r="I46" s="72"/>
      <c r="J46" s="71"/>
      <c r="K46" s="673" t="str">
        <f t="shared" si="0"/>
        <v/>
      </c>
      <c r="L46" s="673" t="str">
        <f>IF($G46="","",IF(OR('2.全体概要'!$C$15=1,'2.全体概要'!$C$15=2),INDEX($BD$15:$BD$16,MATCH($G46,$BC$15:$BC$16,-1)),IF('2.全体概要'!$C$15=3,INDEX($BD$14:$BD$15,MATCH($G46,$BC$14:$BC$15,-1)),INDEX($BD$13:$BD$14,MATCH($G46,$BC$13:$BC$14,-1)))))</f>
        <v/>
      </c>
      <c r="M46" s="673" t="str">
        <f t="shared" si="1"/>
        <v/>
      </c>
      <c r="N46" s="674">
        <f t="shared" si="2"/>
        <v>0</v>
      </c>
      <c r="O46" s="90"/>
      <c r="P46" s="160"/>
      <c r="Q46" s="66"/>
      <c r="R46" s="88"/>
      <c r="S46" s="161"/>
      <c r="T46" s="66"/>
      <c r="U46" s="90"/>
      <c r="V46" s="160"/>
      <c r="W46" s="66"/>
      <c r="X46" s="88"/>
      <c r="Y46" s="161"/>
      <c r="Z46" s="66"/>
      <c r="AA46" s="90"/>
      <c r="AB46" s="71"/>
      <c r="AC46" s="90"/>
      <c r="AD46" s="160"/>
      <c r="AE46" s="90"/>
      <c r="AF46" s="160"/>
      <c r="AG46" s="90"/>
      <c r="AH46" s="71"/>
      <c r="AI46" s="90"/>
      <c r="AJ46" s="160"/>
      <c r="AK46" s="90"/>
      <c r="AL46" s="74"/>
      <c r="AM46" s="90"/>
      <c r="AN46" s="74"/>
      <c r="AO46" s="90"/>
      <c r="AP46" s="76"/>
      <c r="AQ46" s="90"/>
      <c r="AR46" s="71"/>
      <c r="AS46" s="324"/>
      <c r="AT46" s="90"/>
      <c r="AU46" s="71"/>
      <c r="AV46" s="677" t="str">
        <f>IF(AU46="","",IF(AU46="A",'12.パネルラジエーター設備費用算出シート'!$G$13,IF(AU46="B",'12.パネルラジエーター設備費用算出シート'!$N$13,IF(AU46="C",'12.パネルラジエーター設備費用算出シート'!$G$23,IF(AU46="D",'12.パネルラジエーター設備費用算出シート'!$N$23,IF(AU46="E",'12.パネルラジエーター設備費用算出シート'!$G$33,IF(AU46="F",'12.パネルラジエーター設備費用算出シート'!$N$33,IF(AU46="G",'12.パネルラジエーター設備費用算出シート'!$G$43,IF(AU46="H",'12.パネルラジエーター設備費用算出シート'!$N$43,IF(AU46="I",'12.パネルラジエーター設備費用算出シート'!$G$54,'12.パネルラジエーター設備費用算出シート'!$N$54))))))))))</f>
        <v/>
      </c>
      <c r="AW46" s="90"/>
      <c r="AX46" s="35"/>
      <c r="AY46" s="35"/>
      <c r="AZ46" s="35"/>
      <c r="BA46" s="35"/>
      <c r="BB46" s="65"/>
      <c r="BC46" s="35"/>
      <c r="BD46" s="35"/>
      <c r="BE46" s="65"/>
      <c r="BF46" s="35"/>
      <c r="BG46" s="35"/>
      <c r="BH46" s="35"/>
      <c r="BI46" s="35"/>
    </row>
    <row r="47" spans="1:61" s="36" customFormat="1">
      <c r="A47" s="92"/>
      <c r="B47" s="67">
        <v>35</v>
      </c>
      <c r="C47" s="104"/>
      <c r="D47" s="68"/>
      <c r="E47" s="93"/>
      <c r="F47" s="671"/>
      <c r="G47" s="671"/>
      <c r="H47" s="71"/>
      <c r="I47" s="72"/>
      <c r="J47" s="71"/>
      <c r="K47" s="673" t="str">
        <f t="shared" si="0"/>
        <v/>
      </c>
      <c r="L47" s="673" t="str">
        <f>IF($G47="","",IF(OR('2.全体概要'!$C$15=1,'2.全体概要'!$C$15=2),INDEX($BD$15:$BD$16,MATCH($G47,$BC$15:$BC$16,-1)),IF('2.全体概要'!$C$15=3,INDEX($BD$14:$BD$15,MATCH($G47,$BC$14:$BC$15,-1)),INDEX($BD$13:$BD$14,MATCH($G47,$BC$13:$BC$14,-1)))))</f>
        <v/>
      </c>
      <c r="M47" s="673" t="str">
        <f t="shared" si="1"/>
        <v/>
      </c>
      <c r="N47" s="674">
        <f t="shared" si="2"/>
        <v>0</v>
      </c>
      <c r="O47" s="90"/>
      <c r="P47" s="160"/>
      <c r="Q47" s="66"/>
      <c r="R47" s="88"/>
      <c r="S47" s="161"/>
      <c r="T47" s="66"/>
      <c r="U47" s="90"/>
      <c r="V47" s="160"/>
      <c r="W47" s="66"/>
      <c r="X47" s="88"/>
      <c r="Y47" s="161"/>
      <c r="Z47" s="66"/>
      <c r="AA47" s="90"/>
      <c r="AB47" s="71"/>
      <c r="AC47" s="90"/>
      <c r="AD47" s="160"/>
      <c r="AE47" s="90"/>
      <c r="AF47" s="160"/>
      <c r="AG47" s="90"/>
      <c r="AH47" s="71"/>
      <c r="AI47" s="90"/>
      <c r="AJ47" s="160"/>
      <c r="AK47" s="90"/>
      <c r="AL47" s="74"/>
      <c r="AM47" s="90"/>
      <c r="AN47" s="74"/>
      <c r="AO47" s="90"/>
      <c r="AP47" s="76"/>
      <c r="AQ47" s="90"/>
      <c r="AR47" s="71"/>
      <c r="AS47" s="324"/>
      <c r="AT47" s="90"/>
      <c r="AU47" s="71"/>
      <c r="AV47" s="677" t="str">
        <f>IF(AU47="","",IF(AU47="A",'12.パネルラジエーター設備費用算出シート'!$G$13,IF(AU47="B",'12.パネルラジエーター設備費用算出シート'!$N$13,IF(AU47="C",'12.パネルラジエーター設備費用算出シート'!$G$23,IF(AU47="D",'12.パネルラジエーター設備費用算出シート'!$N$23,IF(AU47="E",'12.パネルラジエーター設備費用算出シート'!$G$33,IF(AU47="F",'12.パネルラジエーター設備費用算出シート'!$N$33,IF(AU47="G",'12.パネルラジエーター設備費用算出シート'!$G$43,IF(AU47="H",'12.パネルラジエーター設備費用算出シート'!$N$43,IF(AU47="I",'12.パネルラジエーター設備費用算出シート'!$G$54,'12.パネルラジエーター設備費用算出シート'!$N$54))))))))))</f>
        <v/>
      </c>
      <c r="AW47" s="90"/>
      <c r="AX47" s="35"/>
      <c r="AY47" s="35"/>
      <c r="AZ47" s="35"/>
      <c r="BA47" s="35"/>
      <c r="BB47" s="65"/>
      <c r="BC47" s="35"/>
      <c r="BD47" s="35"/>
      <c r="BE47" s="65"/>
      <c r="BF47" s="35"/>
      <c r="BG47" s="35"/>
      <c r="BH47" s="35"/>
      <c r="BI47" s="35"/>
    </row>
    <row r="48" spans="1:61" s="36" customFormat="1">
      <c r="A48" s="92"/>
      <c r="B48" s="67">
        <v>36</v>
      </c>
      <c r="C48" s="104"/>
      <c r="D48" s="68"/>
      <c r="E48" s="93"/>
      <c r="F48" s="671"/>
      <c r="G48" s="671"/>
      <c r="H48" s="71"/>
      <c r="I48" s="72"/>
      <c r="J48" s="71"/>
      <c r="K48" s="673" t="str">
        <f t="shared" si="0"/>
        <v/>
      </c>
      <c r="L48" s="673" t="str">
        <f>IF($G48="","",IF(OR('2.全体概要'!$C$15=1,'2.全体概要'!$C$15=2),INDEX($BD$15:$BD$16,MATCH($G48,$BC$15:$BC$16,-1)),IF('2.全体概要'!$C$15=3,INDEX($BD$14:$BD$15,MATCH($G48,$BC$14:$BC$15,-1)),INDEX($BD$13:$BD$14,MATCH($G48,$BC$13:$BC$14,-1)))))</f>
        <v/>
      </c>
      <c r="M48" s="673" t="str">
        <f t="shared" si="1"/>
        <v/>
      </c>
      <c r="N48" s="674">
        <f t="shared" si="2"/>
        <v>0</v>
      </c>
      <c r="O48" s="90"/>
      <c r="P48" s="160"/>
      <c r="Q48" s="66"/>
      <c r="R48" s="88"/>
      <c r="S48" s="161"/>
      <c r="T48" s="66"/>
      <c r="U48" s="90"/>
      <c r="V48" s="160"/>
      <c r="W48" s="66"/>
      <c r="X48" s="88"/>
      <c r="Y48" s="161"/>
      <c r="Z48" s="66"/>
      <c r="AA48" s="90"/>
      <c r="AB48" s="71"/>
      <c r="AC48" s="90"/>
      <c r="AD48" s="160"/>
      <c r="AE48" s="90"/>
      <c r="AF48" s="160"/>
      <c r="AG48" s="90"/>
      <c r="AH48" s="71"/>
      <c r="AI48" s="90"/>
      <c r="AJ48" s="160"/>
      <c r="AK48" s="90"/>
      <c r="AL48" s="74"/>
      <c r="AM48" s="90"/>
      <c r="AN48" s="74"/>
      <c r="AO48" s="90"/>
      <c r="AP48" s="76"/>
      <c r="AQ48" s="90"/>
      <c r="AR48" s="71"/>
      <c r="AS48" s="324"/>
      <c r="AT48" s="90"/>
      <c r="AU48" s="71"/>
      <c r="AV48" s="677" t="str">
        <f>IF(AU48="","",IF(AU48="A",'12.パネルラジエーター設備費用算出シート'!$G$13,IF(AU48="B",'12.パネルラジエーター設備費用算出シート'!$N$13,IF(AU48="C",'12.パネルラジエーター設備費用算出シート'!$G$23,IF(AU48="D",'12.パネルラジエーター設備費用算出シート'!$N$23,IF(AU48="E",'12.パネルラジエーター設備費用算出シート'!$G$33,IF(AU48="F",'12.パネルラジエーター設備費用算出シート'!$N$33,IF(AU48="G",'12.パネルラジエーター設備費用算出シート'!$G$43,IF(AU48="H",'12.パネルラジエーター設備費用算出シート'!$N$43,IF(AU48="I",'12.パネルラジエーター設備費用算出シート'!$G$54,'12.パネルラジエーター設備費用算出シート'!$N$54))))))))))</f>
        <v/>
      </c>
      <c r="AW48" s="90"/>
      <c r="AX48" s="35"/>
      <c r="AY48" s="35"/>
      <c r="AZ48" s="35"/>
      <c r="BA48" s="35"/>
      <c r="BB48" s="65"/>
      <c r="BC48" s="35"/>
      <c r="BD48" s="35"/>
      <c r="BE48" s="65"/>
      <c r="BF48" s="35"/>
      <c r="BG48" s="35"/>
      <c r="BH48" s="35"/>
      <c r="BI48" s="35"/>
    </row>
    <row r="49" spans="1:61" s="36" customFormat="1">
      <c r="A49" s="92"/>
      <c r="B49" s="67">
        <v>37</v>
      </c>
      <c r="C49" s="104"/>
      <c r="D49" s="68"/>
      <c r="E49" s="93"/>
      <c r="F49" s="671"/>
      <c r="G49" s="671"/>
      <c r="H49" s="71"/>
      <c r="I49" s="72"/>
      <c r="J49" s="71"/>
      <c r="K49" s="673" t="str">
        <f t="shared" si="0"/>
        <v/>
      </c>
      <c r="L49" s="673" t="str">
        <f>IF($G49="","",IF(OR('2.全体概要'!$C$15=1,'2.全体概要'!$C$15=2),INDEX($BD$15:$BD$16,MATCH($G49,$BC$15:$BC$16,-1)),IF('2.全体概要'!$C$15=3,INDEX($BD$14:$BD$15,MATCH($G49,$BC$14:$BC$15,-1)),INDEX($BD$13:$BD$14,MATCH($G49,$BC$13:$BC$14,-1)))))</f>
        <v/>
      </c>
      <c r="M49" s="673" t="str">
        <f t="shared" si="1"/>
        <v/>
      </c>
      <c r="N49" s="674">
        <f t="shared" si="2"/>
        <v>0</v>
      </c>
      <c r="O49" s="90"/>
      <c r="P49" s="160"/>
      <c r="Q49" s="66"/>
      <c r="R49" s="88"/>
      <c r="S49" s="161"/>
      <c r="T49" s="66"/>
      <c r="U49" s="90"/>
      <c r="V49" s="160"/>
      <c r="W49" s="66"/>
      <c r="X49" s="88"/>
      <c r="Y49" s="161"/>
      <c r="Z49" s="66"/>
      <c r="AA49" s="90"/>
      <c r="AB49" s="71"/>
      <c r="AC49" s="90"/>
      <c r="AD49" s="160"/>
      <c r="AE49" s="90"/>
      <c r="AF49" s="160"/>
      <c r="AG49" s="90"/>
      <c r="AH49" s="71"/>
      <c r="AI49" s="90"/>
      <c r="AJ49" s="160"/>
      <c r="AK49" s="90"/>
      <c r="AL49" s="74"/>
      <c r="AM49" s="90"/>
      <c r="AN49" s="74"/>
      <c r="AO49" s="90"/>
      <c r="AP49" s="76"/>
      <c r="AQ49" s="90"/>
      <c r="AR49" s="71"/>
      <c r="AS49" s="324"/>
      <c r="AT49" s="90"/>
      <c r="AU49" s="71"/>
      <c r="AV49" s="677" t="str">
        <f>IF(AU49="","",IF(AU49="A",'12.パネルラジエーター設備費用算出シート'!$G$13,IF(AU49="B",'12.パネルラジエーター設備費用算出シート'!$N$13,IF(AU49="C",'12.パネルラジエーター設備費用算出シート'!$G$23,IF(AU49="D",'12.パネルラジエーター設備費用算出シート'!$N$23,IF(AU49="E",'12.パネルラジエーター設備費用算出シート'!$G$33,IF(AU49="F",'12.パネルラジエーター設備費用算出シート'!$N$33,IF(AU49="G",'12.パネルラジエーター設備費用算出シート'!$G$43,IF(AU49="H",'12.パネルラジエーター設備費用算出シート'!$N$43,IF(AU49="I",'12.パネルラジエーター設備費用算出シート'!$G$54,'12.パネルラジエーター設備費用算出シート'!$N$54))))))))))</f>
        <v/>
      </c>
      <c r="AW49" s="90"/>
      <c r="AX49" s="35"/>
      <c r="AY49" s="35"/>
      <c r="AZ49" s="35"/>
      <c r="BA49" s="35"/>
      <c r="BB49" s="65"/>
      <c r="BC49" s="35"/>
      <c r="BD49" s="35"/>
      <c r="BE49" s="65"/>
      <c r="BF49" s="35"/>
      <c r="BG49" s="35"/>
      <c r="BH49" s="35"/>
      <c r="BI49" s="35"/>
    </row>
    <row r="50" spans="1:61" s="36" customFormat="1">
      <c r="A50" s="92"/>
      <c r="B50" s="67">
        <v>38</v>
      </c>
      <c r="C50" s="104"/>
      <c r="D50" s="68"/>
      <c r="E50" s="93"/>
      <c r="F50" s="671"/>
      <c r="G50" s="671"/>
      <c r="H50" s="71"/>
      <c r="I50" s="72"/>
      <c r="J50" s="71"/>
      <c r="K50" s="673" t="str">
        <f t="shared" si="0"/>
        <v/>
      </c>
      <c r="L50" s="673" t="str">
        <f>IF($G50="","",IF(OR('2.全体概要'!$C$15=1,'2.全体概要'!$C$15=2),INDEX($BD$15:$BD$16,MATCH($G50,$BC$15:$BC$16,-1)),IF('2.全体概要'!$C$15=3,INDEX($BD$14:$BD$15,MATCH($G50,$BC$14:$BC$15,-1)),INDEX($BD$13:$BD$14,MATCH($G50,$BC$13:$BC$14,-1)))))</f>
        <v/>
      </c>
      <c r="M50" s="673" t="str">
        <f t="shared" si="1"/>
        <v/>
      </c>
      <c r="N50" s="674">
        <f t="shared" si="2"/>
        <v>0</v>
      </c>
      <c r="O50" s="90"/>
      <c r="P50" s="160"/>
      <c r="Q50" s="66"/>
      <c r="R50" s="88"/>
      <c r="S50" s="161"/>
      <c r="T50" s="66"/>
      <c r="U50" s="90"/>
      <c r="V50" s="160"/>
      <c r="W50" s="66"/>
      <c r="X50" s="88"/>
      <c r="Y50" s="161"/>
      <c r="Z50" s="66"/>
      <c r="AA50" s="90"/>
      <c r="AB50" s="71"/>
      <c r="AC50" s="90"/>
      <c r="AD50" s="160"/>
      <c r="AE50" s="90"/>
      <c r="AF50" s="160"/>
      <c r="AG50" s="90"/>
      <c r="AH50" s="71"/>
      <c r="AI50" s="90"/>
      <c r="AJ50" s="160"/>
      <c r="AK50" s="90"/>
      <c r="AL50" s="74"/>
      <c r="AM50" s="90"/>
      <c r="AN50" s="74"/>
      <c r="AO50" s="90"/>
      <c r="AP50" s="76"/>
      <c r="AQ50" s="90"/>
      <c r="AR50" s="71"/>
      <c r="AS50" s="324"/>
      <c r="AT50" s="90"/>
      <c r="AU50" s="71"/>
      <c r="AV50" s="677" t="str">
        <f>IF(AU50="","",IF(AU50="A",'12.パネルラジエーター設備費用算出シート'!$G$13,IF(AU50="B",'12.パネルラジエーター設備費用算出シート'!$N$13,IF(AU50="C",'12.パネルラジエーター設備費用算出シート'!$G$23,IF(AU50="D",'12.パネルラジエーター設備費用算出シート'!$N$23,IF(AU50="E",'12.パネルラジエーター設備費用算出シート'!$G$33,IF(AU50="F",'12.パネルラジエーター設備費用算出シート'!$N$33,IF(AU50="G",'12.パネルラジエーター設備費用算出シート'!$G$43,IF(AU50="H",'12.パネルラジエーター設備費用算出シート'!$N$43,IF(AU50="I",'12.パネルラジエーター設備費用算出シート'!$G$54,'12.パネルラジエーター設備費用算出シート'!$N$54))))))))))</f>
        <v/>
      </c>
      <c r="AW50" s="90"/>
      <c r="AX50" s="35"/>
      <c r="AY50" s="35"/>
      <c r="AZ50" s="35"/>
      <c r="BA50" s="35"/>
      <c r="BB50" s="65"/>
      <c r="BC50" s="35"/>
      <c r="BD50" s="35"/>
      <c r="BE50" s="65"/>
      <c r="BF50" s="35"/>
      <c r="BG50" s="35"/>
      <c r="BH50" s="35"/>
      <c r="BI50" s="35"/>
    </row>
    <row r="51" spans="1:61" s="36" customFormat="1">
      <c r="A51" s="92"/>
      <c r="B51" s="67">
        <v>39</v>
      </c>
      <c r="C51" s="104"/>
      <c r="D51" s="68"/>
      <c r="E51" s="93"/>
      <c r="F51" s="671"/>
      <c r="G51" s="671"/>
      <c r="H51" s="71"/>
      <c r="I51" s="72"/>
      <c r="J51" s="71"/>
      <c r="K51" s="673" t="str">
        <f t="shared" si="0"/>
        <v/>
      </c>
      <c r="L51" s="673" t="str">
        <f>IF($G51="","",IF(OR('2.全体概要'!$C$15=1,'2.全体概要'!$C$15=2),INDEX($BD$15:$BD$16,MATCH($G51,$BC$15:$BC$16,-1)),IF('2.全体概要'!$C$15=3,INDEX($BD$14:$BD$15,MATCH($G51,$BC$14:$BC$15,-1)),INDEX($BD$13:$BD$14,MATCH($G51,$BC$13:$BC$14,-1)))))</f>
        <v/>
      </c>
      <c r="M51" s="673" t="str">
        <f t="shared" si="1"/>
        <v/>
      </c>
      <c r="N51" s="674">
        <f t="shared" si="2"/>
        <v>0</v>
      </c>
      <c r="O51" s="90"/>
      <c r="P51" s="160"/>
      <c r="Q51" s="66"/>
      <c r="R51" s="88"/>
      <c r="S51" s="161"/>
      <c r="T51" s="66"/>
      <c r="U51" s="90"/>
      <c r="V51" s="160"/>
      <c r="W51" s="66"/>
      <c r="X51" s="88"/>
      <c r="Y51" s="161"/>
      <c r="Z51" s="66"/>
      <c r="AA51" s="90"/>
      <c r="AB51" s="71"/>
      <c r="AC51" s="90"/>
      <c r="AD51" s="160"/>
      <c r="AE51" s="90"/>
      <c r="AF51" s="160"/>
      <c r="AG51" s="90"/>
      <c r="AH51" s="71"/>
      <c r="AI51" s="90"/>
      <c r="AJ51" s="160"/>
      <c r="AK51" s="90"/>
      <c r="AL51" s="74"/>
      <c r="AM51" s="90"/>
      <c r="AN51" s="74"/>
      <c r="AO51" s="90"/>
      <c r="AP51" s="76"/>
      <c r="AQ51" s="90"/>
      <c r="AR51" s="71"/>
      <c r="AS51" s="324"/>
      <c r="AT51" s="90"/>
      <c r="AU51" s="71"/>
      <c r="AV51" s="677" t="str">
        <f>IF(AU51="","",IF(AU51="A",'12.パネルラジエーター設備費用算出シート'!$G$13,IF(AU51="B",'12.パネルラジエーター設備費用算出シート'!$N$13,IF(AU51="C",'12.パネルラジエーター設備費用算出シート'!$G$23,IF(AU51="D",'12.パネルラジエーター設備費用算出シート'!$N$23,IF(AU51="E",'12.パネルラジエーター設備費用算出シート'!$G$33,IF(AU51="F",'12.パネルラジエーター設備費用算出シート'!$N$33,IF(AU51="G",'12.パネルラジエーター設備費用算出シート'!$G$43,IF(AU51="H",'12.パネルラジエーター設備費用算出シート'!$N$43,IF(AU51="I",'12.パネルラジエーター設備費用算出シート'!$G$54,'12.パネルラジエーター設備費用算出シート'!$N$54))))))))))</f>
        <v/>
      </c>
      <c r="AW51" s="90"/>
      <c r="AX51" s="35"/>
      <c r="AY51" s="35"/>
      <c r="AZ51" s="35"/>
      <c r="BA51" s="35"/>
      <c r="BB51" s="65"/>
      <c r="BC51" s="35"/>
      <c r="BD51" s="35"/>
      <c r="BE51" s="65"/>
      <c r="BF51" s="35"/>
      <c r="BG51" s="35"/>
      <c r="BH51" s="35"/>
      <c r="BI51" s="35"/>
    </row>
    <row r="52" spans="1:61" s="36" customFormat="1">
      <c r="A52" s="92"/>
      <c r="B52" s="67">
        <v>40</v>
      </c>
      <c r="C52" s="104"/>
      <c r="D52" s="68"/>
      <c r="E52" s="93"/>
      <c r="F52" s="671"/>
      <c r="G52" s="671"/>
      <c r="H52" s="71"/>
      <c r="I52" s="72"/>
      <c r="J52" s="71"/>
      <c r="K52" s="673" t="str">
        <f t="shared" si="0"/>
        <v/>
      </c>
      <c r="L52" s="673" t="str">
        <f>IF($G52="","",IF(OR('2.全体概要'!$C$15=1,'2.全体概要'!$C$15=2),INDEX($BD$15:$BD$16,MATCH($G52,$BC$15:$BC$16,-1)),IF('2.全体概要'!$C$15=3,INDEX($BD$14:$BD$15,MATCH($G52,$BC$14:$BC$15,-1)),INDEX($BD$13:$BD$14,MATCH($G52,$BC$13:$BC$14,-1)))))</f>
        <v/>
      </c>
      <c r="M52" s="673" t="str">
        <f t="shared" si="1"/>
        <v/>
      </c>
      <c r="N52" s="674">
        <f t="shared" si="2"/>
        <v>0</v>
      </c>
      <c r="O52" s="90"/>
      <c r="P52" s="160"/>
      <c r="Q52" s="66"/>
      <c r="R52" s="88"/>
      <c r="S52" s="161"/>
      <c r="T52" s="66"/>
      <c r="U52" s="90"/>
      <c r="V52" s="160"/>
      <c r="W52" s="66"/>
      <c r="X52" s="88"/>
      <c r="Y52" s="161"/>
      <c r="Z52" s="66"/>
      <c r="AA52" s="90"/>
      <c r="AB52" s="71"/>
      <c r="AC52" s="90"/>
      <c r="AD52" s="160"/>
      <c r="AE52" s="90"/>
      <c r="AF52" s="160"/>
      <c r="AG52" s="90"/>
      <c r="AH52" s="71"/>
      <c r="AI52" s="90"/>
      <c r="AJ52" s="160"/>
      <c r="AK52" s="90"/>
      <c r="AL52" s="74"/>
      <c r="AM52" s="90"/>
      <c r="AN52" s="74"/>
      <c r="AO52" s="90"/>
      <c r="AP52" s="76"/>
      <c r="AQ52" s="90"/>
      <c r="AR52" s="71"/>
      <c r="AS52" s="324"/>
      <c r="AT52" s="90"/>
      <c r="AU52" s="71"/>
      <c r="AV52" s="677" t="str">
        <f>IF(AU52="","",IF(AU52="A",'12.パネルラジエーター設備費用算出シート'!$G$13,IF(AU52="B",'12.パネルラジエーター設備費用算出シート'!$N$13,IF(AU52="C",'12.パネルラジエーター設備費用算出シート'!$G$23,IF(AU52="D",'12.パネルラジエーター設備費用算出シート'!$N$23,IF(AU52="E",'12.パネルラジエーター設備費用算出シート'!$G$33,IF(AU52="F",'12.パネルラジエーター設備費用算出シート'!$N$33,IF(AU52="G",'12.パネルラジエーター設備費用算出シート'!$G$43,IF(AU52="H",'12.パネルラジエーター設備費用算出シート'!$N$43,IF(AU52="I",'12.パネルラジエーター設備費用算出シート'!$G$54,'12.パネルラジエーター設備費用算出シート'!$N$54))))))))))</f>
        <v/>
      </c>
      <c r="AW52" s="90"/>
      <c r="AX52" s="35"/>
      <c r="AY52" s="35"/>
      <c r="AZ52" s="35"/>
      <c r="BA52" s="35"/>
      <c r="BB52" s="65"/>
      <c r="BC52" s="35"/>
      <c r="BD52" s="35"/>
      <c r="BE52" s="65"/>
      <c r="BF52" s="35"/>
      <c r="BG52" s="35"/>
      <c r="BH52" s="35"/>
      <c r="BI52" s="35"/>
    </row>
    <row r="53" spans="1:61" s="36" customFormat="1">
      <c r="A53" s="92"/>
      <c r="B53" s="67">
        <v>41</v>
      </c>
      <c r="C53" s="104"/>
      <c r="D53" s="68"/>
      <c r="E53" s="93"/>
      <c r="F53" s="671"/>
      <c r="G53" s="671"/>
      <c r="H53" s="71"/>
      <c r="I53" s="72"/>
      <c r="J53" s="71"/>
      <c r="K53" s="673" t="str">
        <f t="shared" si="0"/>
        <v/>
      </c>
      <c r="L53" s="673" t="str">
        <f>IF($G53="","",IF(OR('2.全体概要'!$C$15=1,'2.全体概要'!$C$15=2),INDEX($BD$15:$BD$16,MATCH($G53,$BC$15:$BC$16,-1)),IF('2.全体概要'!$C$15=3,INDEX($BD$14:$BD$15,MATCH($G53,$BC$14:$BC$15,-1)),INDEX($BD$13:$BD$14,MATCH($G53,$BC$13:$BC$14,-1)))))</f>
        <v/>
      </c>
      <c r="M53" s="673" t="str">
        <f t="shared" si="1"/>
        <v/>
      </c>
      <c r="N53" s="674">
        <f t="shared" si="2"/>
        <v>0</v>
      </c>
      <c r="O53" s="90"/>
      <c r="P53" s="160"/>
      <c r="Q53" s="66"/>
      <c r="R53" s="88"/>
      <c r="S53" s="161"/>
      <c r="T53" s="66"/>
      <c r="U53" s="90"/>
      <c r="V53" s="160"/>
      <c r="W53" s="66"/>
      <c r="X53" s="88"/>
      <c r="Y53" s="161"/>
      <c r="Z53" s="66"/>
      <c r="AA53" s="90"/>
      <c r="AB53" s="71"/>
      <c r="AC53" s="90"/>
      <c r="AD53" s="160"/>
      <c r="AE53" s="90"/>
      <c r="AF53" s="160"/>
      <c r="AG53" s="90"/>
      <c r="AH53" s="71"/>
      <c r="AI53" s="90"/>
      <c r="AJ53" s="160"/>
      <c r="AK53" s="90"/>
      <c r="AL53" s="74"/>
      <c r="AM53" s="90"/>
      <c r="AN53" s="74"/>
      <c r="AO53" s="90"/>
      <c r="AP53" s="76"/>
      <c r="AQ53" s="90"/>
      <c r="AR53" s="71"/>
      <c r="AS53" s="324"/>
      <c r="AT53" s="90"/>
      <c r="AU53" s="71"/>
      <c r="AV53" s="677" t="str">
        <f>IF(AU53="","",IF(AU53="A",'12.パネルラジエーター設備費用算出シート'!$G$13,IF(AU53="B",'12.パネルラジエーター設備費用算出シート'!$N$13,IF(AU53="C",'12.パネルラジエーター設備費用算出シート'!$G$23,IF(AU53="D",'12.パネルラジエーター設備費用算出シート'!$N$23,IF(AU53="E",'12.パネルラジエーター設備費用算出シート'!$G$33,IF(AU53="F",'12.パネルラジエーター設備費用算出シート'!$N$33,IF(AU53="G",'12.パネルラジエーター設備費用算出シート'!$G$43,IF(AU53="H",'12.パネルラジエーター設備費用算出シート'!$N$43,IF(AU53="I",'12.パネルラジエーター設備費用算出シート'!$G$54,'12.パネルラジエーター設備費用算出シート'!$N$54))))))))))</f>
        <v/>
      </c>
      <c r="AW53" s="90"/>
      <c r="AX53" s="35"/>
      <c r="AY53" s="35"/>
      <c r="AZ53" s="35"/>
      <c r="BA53" s="35"/>
      <c r="BB53" s="65"/>
      <c r="BC53" s="35"/>
      <c r="BD53" s="35"/>
      <c r="BE53" s="65"/>
      <c r="BF53" s="35"/>
      <c r="BG53" s="35"/>
      <c r="BH53" s="35"/>
      <c r="BI53" s="35"/>
    </row>
    <row r="54" spans="1:61" s="36" customFormat="1">
      <c r="A54" s="92"/>
      <c r="B54" s="67">
        <v>42</v>
      </c>
      <c r="C54" s="104"/>
      <c r="D54" s="68"/>
      <c r="E54" s="93"/>
      <c r="F54" s="671"/>
      <c r="G54" s="671"/>
      <c r="H54" s="71"/>
      <c r="I54" s="72"/>
      <c r="J54" s="71"/>
      <c r="K54" s="673" t="str">
        <f t="shared" si="0"/>
        <v/>
      </c>
      <c r="L54" s="673" t="str">
        <f>IF($G54="","",IF(OR('2.全体概要'!$C$15=1,'2.全体概要'!$C$15=2),INDEX($BD$15:$BD$16,MATCH($G54,$BC$15:$BC$16,-1)),IF('2.全体概要'!$C$15=3,INDEX($BD$14:$BD$15,MATCH($G54,$BC$14:$BC$15,-1)),INDEX($BD$13:$BD$14,MATCH($G54,$BC$13:$BC$14,-1)))))</f>
        <v/>
      </c>
      <c r="M54" s="673" t="str">
        <f t="shared" si="1"/>
        <v/>
      </c>
      <c r="N54" s="674">
        <f t="shared" si="2"/>
        <v>0</v>
      </c>
      <c r="O54" s="90"/>
      <c r="P54" s="160"/>
      <c r="Q54" s="66"/>
      <c r="R54" s="88"/>
      <c r="S54" s="161"/>
      <c r="T54" s="66"/>
      <c r="U54" s="90"/>
      <c r="V54" s="160"/>
      <c r="W54" s="66"/>
      <c r="X54" s="88"/>
      <c r="Y54" s="161"/>
      <c r="Z54" s="66"/>
      <c r="AA54" s="90"/>
      <c r="AB54" s="71"/>
      <c r="AC54" s="90"/>
      <c r="AD54" s="160"/>
      <c r="AE54" s="90"/>
      <c r="AF54" s="160"/>
      <c r="AG54" s="90"/>
      <c r="AH54" s="71"/>
      <c r="AI54" s="90"/>
      <c r="AJ54" s="160"/>
      <c r="AK54" s="90"/>
      <c r="AL54" s="74"/>
      <c r="AM54" s="90"/>
      <c r="AN54" s="74"/>
      <c r="AO54" s="90"/>
      <c r="AP54" s="76"/>
      <c r="AQ54" s="90"/>
      <c r="AR54" s="71"/>
      <c r="AS54" s="324"/>
      <c r="AT54" s="90"/>
      <c r="AU54" s="71"/>
      <c r="AV54" s="677" t="str">
        <f>IF(AU54="","",IF(AU54="A",'12.パネルラジエーター設備費用算出シート'!$G$13,IF(AU54="B",'12.パネルラジエーター設備費用算出シート'!$N$13,IF(AU54="C",'12.パネルラジエーター設備費用算出シート'!$G$23,IF(AU54="D",'12.パネルラジエーター設備費用算出シート'!$N$23,IF(AU54="E",'12.パネルラジエーター設備費用算出シート'!$G$33,IF(AU54="F",'12.パネルラジエーター設備費用算出シート'!$N$33,IF(AU54="G",'12.パネルラジエーター設備費用算出シート'!$G$43,IF(AU54="H",'12.パネルラジエーター設備費用算出シート'!$N$43,IF(AU54="I",'12.パネルラジエーター設備費用算出シート'!$G$54,'12.パネルラジエーター設備費用算出シート'!$N$54))))))))))</f>
        <v/>
      </c>
      <c r="AW54" s="90"/>
      <c r="AX54" s="35"/>
      <c r="AY54" s="35"/>
      <c r="AZ54" s="35"/>
      <c r="BA54" s="35"/>
      <c r="BB54" s="65"/>
      <c r="BC54" s="35"/>
      <c r="BD54" s="35"/>
      <c r="BE54" s="65"/>
      <c r="BF54" s="35"/>
      <c r="BG54" s="35"/>
      <c r="BH54" s="35"/>
      <c r="BI54" s="35"/>
    </row>
    <row r="55" spans="1:61" s="36" customFormat="1">
      <c r="A55" s="92"/>
      <c r="B55" s="67">
        <v>43</v>
      </c>
      <c r="C55" s="104"/>
      <c r="D55" s="68"/>
      <c r="E55" s="93"/>
      <c r="F55" s="671"/>
      <c r="G55" s="671"/>
      <c r="H55" s="71"/>
      <c r="I55" s="72"/>
      <c r="J55" s="71"/>
      <c r="K55" s="673" t="str">
        <f t="shared" si="0"/>
        <v/>
      </c>
      <c r="L55" s="673" t="str">
        <f>IF($G55="","",IF(OR('2.全体概要'!$C$15=1,'2.全体概要'!$C$15=2),INDEX($BD$15:$BD$16,MATCH($G55,$BC$15:$BC$16,-1)),IF('2.全体概要'!$C$15=3,INDEX($BD$14:$BD$15,MATCH($G55,$BC$14:$BC$15,-1)),INDEX($BD$13:$BD$14,MATCH($G55,$BC$13:$BC$14,-1)))))</f>
        <v/>
      </c>
      <c r="M55" s="673" t="str">
        <f t="shared" si="1"/>
        <v/>
      </c>
      <c r="N55" s="674">
        <f t="shared" si="2"/>
        <v>0</v>
      </c>
      <c r="O55" s="90"/>
      <c r="P55" s="160"/>
      <c r="Q55" s="66"/>
      <c r="R55" s="88"/>
      <c r="S55" s="161"/>
      <c r="T55" s="66"/>
      <c r="U55" s="90"/>
      <c r="V55" s="160"/>
      <c r="W55" s="66"/>
      <c r="X55" s="88"/>
      <c r="Y55" s="161"/>
      <c r="Z55" s="66"/>
      <c r="AA55" s="90"/>
      <c r="AB55" s="71"/>
      <c r="AC55" s="90"/>
      <c r="AD55" s="160"/>
      <c r="AE55" s="90"/>
      <c r="AF55" s="160"/>
      <c r="AG55" s="90"/>
      <c r="AH55" s="71"/>
      <c r="AI55" s="90"/>
      <c r="AJ55" s="160"/>
      <c r="AK55" s="90"/>
      <c r="AL55" s="74"/>
      <c r="AM55" s="90"/>
      <c r="AN55" s="74"/>
      <c r="AO55" s="90"/>
      <c r="AP55" s="76"/>
      <c r="AQ55" s="90"/>
      <c r="AR55" s="71"/>
      <c r="AS55" s="324"/>
      <c r="AT55" s="90"/>
      <c r="AU55" s="71"/>
      <c r="AV55" s="677" t="str">
        <f>IF(AU55="","",IF(AU55="A",'12.パネルラジエーター設備費用算出シート'!$G$13,IF(AU55="B",'12.パネルラジエーター設備費用算出シート'!$N$13,IF(AU55="C",'12.パネルラジエーター設備費用算出シート'!$G$23,IF(AU55="D",'12.パネルラジエーター設備費用算出シート'!$N$23,IF(AU55="E",'12.パネルラジエーター設備費用算出シート'!$G$33,IF(AU55="F",'12.パネルラジエーター設備費用算出シート'!$N$33,IF(AU55="G",'12.パネルラジエーター設備費用算出シート'!$G$43,IF(AU55="H",'12.パネルラジエーター設備費用算出シート'!$N$43,IF(AU55="I",'12.パネルラジエーター設備費用算出シート'!$G$54,'12.パネルラジエーター設備費用算出シート'!$N$54))))))))))</f>
        <v/>
      </c>
      <c r="AW55" s="90"/>
      <c r="AX55" s="35"/>
      <c r="AY55" s="35"/>
      <c r="AZ55" s="35"/>
      <c r="BA55" s="35"/>
      <c r="BB55" s="65"/>
      <c r="BC55" s="35"/>
      <c r="BD55" s="35"/>
      <c r="BE55" s="65"/>
      <c r="BF55" s="35"/>
      <c r="BG55" s="35"/>
      <c r="BH55" s="35"/>
      <c r="BI55" s="35"/>
    </row>
    <row r="56" spans="1:61" s="36" customFormat="1">
      <c r="A56" s="92"/>
      <c r="B56" s="67">
        <v>44</v>
      </c>
      <c r="C56" s="104"/>
      <c r="D56" s="68"/>
      <c r="E56" s="93"/>
      <c r="F56" s="671"/>
      <c r="G56" s="671"/>
      <c r="H56" s="71"/>
      <c r="I56" s="72"/>
      <c r="J56" s="71"/>
      <c r="K56" s="673" t="str">
        <f t="shared" si="0"/>
        <v/>
      </c>
      <c r="L56" s="673" t="str">
        <f>IF($G56="","",IF(OR('2.全体概要'!$C$15=1,'2.全体概要'!$C$15=2),INDEX($BD$15:$BD$16,MATCH($G56,$BC$15:$BC$16,-1)),IF('2.全体概要'!$C$15=3,INDEX($BD$14:$BD$15,MATCH($G56,$BC$14:$BC$15,-1)),INDEX($BD$13:$BD$14,MATCH($G56,$BC$13:$BC$14,-1)))))</f>
        <v/>
      </c>
      <c r="M56" s="673" t="str">
        <f t="shared" si="1"/>
        <v/>
      </c>
      <c r="N56" s="674">
        <f t="shared" si="2"/>
        <v>0</v>
      </c>
      <c r="O56" s="90"/>
      <c r="P56" s="160"/>
      <c r="Q56" s="66"/>
      <c r="R56" s="88"/>
      <c r="S56" s="161"/>
      <c r="T56" s="66"/>
      <c r="U56" s="90"/>
      <c r="V56" s="160"/>
      <c r="W56" s="66"/>
      <c r="X56" s="88"/>
      <c r="Y56" s="161"/>
      <c r="Z56" s="66"/>
      <c r="AA56" s="90"/>
      <c r="AB56" s="71"/>
      <c r="AC56" s="90"/>
      <c r="AD56" s="160"/>
      <c r="AE56" s="90"/>
      <c r="AF56" s="160"/>
      <c r="AG56" s="90"/>
      <c r="AH56" s="71"/>
      <c r="AI56" s="90"/>
      <c r="AJ56" s="160"/>
      <c r="AK56" s="90"/>
      <c r="AL56" s="74"/>
      <c r="AM56" s="90"/>
      <c r="AN56" s="74"/>
      <c r="AO56" s="90"/>
      <c r="AP56" s="76"/>
      <c r="AQ56" s="90"/>
      <c r="AR56" s="71"/>
      <c r="AS56" s="324"/>
      <c r="AT56" s="90"/>
      <c r="AU56" s="71"/>
      <c r="AV56" s="677" t="str">
        <f>IF(AU56="","",IF(AU56="A",'12.パネルラジエーター設備費用算出シート'!$G$13,IF(AU56="B",'12.パネルラジエーター設備費用算出シート'!$N$13,IF(AU56="C",'12.パネルラジエーター設備費用算出シート'!$G$23,IF(AU56="D",'12.パネルラジエーター設備費用算出シート'!$N$23,IF(AU56="E",'12.パネルラジエーター設備費用算出シート'!$G$33,IF(AU56="F",'12.パネルラジエーター設備費用算出シート'!$N$33,IF(AU56="G",'12.パネルラジエーター設備費用算出シート'!$G$43,IF(AU56="H",'12.パネルラジエーター設備費用算出シート'!$N$43,IF(AU56="I",'12.パネルラジエーター設備費用算出シート'!$G$54,'12.パネルラジエーター設備費用算出シート'!$N$54))))))))))</f>
        <v/>
      </c>
      <c r="AW56" s="90"/>
      <c r="AX56" s="35"/>
      <c r="AY56" s="35"/>
      <c r="AZ56" s="35"/>
      <c r="BA56" s="35"/>
      <c r="BB56" s="65"/>
      <c r="BC56" s="35"/>
      <c r="BD56" s="35"/>
      <c r="BE56" s="65"/>
      <c r="BF56" s="35"/>
      <c r="BG56" s="35"/>
      <c r="BH56" s="35"/>
      <c r="BI56" s="35"/>
    </row>
    <row r="57" spans="1:61" s="36" customFormat="1">
      <c r="A57" s="92"/>
      <c r="B57" s="67">
        <v>45</v>
      </c>
      <c r="C57" s="104"/>
      <c r="D57" s="68"/>
      <c r="E57" s="93"/>
      <c r="F57" s="671"/>
      <c r="G57" s="671"/>
      <c r="H57" s="71"/>
      <c r="I57" s="72"/>
      <c r="J57" s="71"/>
      <c r="K57" s="673" t="str">
        <f t="shared" si="0"/>
        <v/>
      </c>
      <c r="L57" s="673" t="str">
        <f>IF($G57="","",IF(OR('2.全体概要'!$C$15=1,'2.全体概要'!$C$15=2),INDEX($BD$15:$BD$16,MATCH($G57,$BC$15:$BC$16,-1)),IF('2.全体概要'!$C$15=3,INDEX($BD$14:$BD$15,MATCH($G57,$BC$14:$BC$15,-1)),INDEX($BD$13:$BD$14,MATCH($G57,$BC$13:$BC$14,-1)))))</f>
        <v/>
      </c>
      <c r="M57" s="673" t="str">
        <f t="shared" si="1"/>
        <v/>
      </c>
      <c r="N57" s="674">
        <f t="shared" si="2"/>
        <v>0</v>
      </c>
      <c r="O57" s="90"/>
      <c r="P57" s="160"/>
      <c r="Q57" s="66"/>
      <c r="R57" s="88"/>
      <c r="S57" s="161"/>
      <c r="T57" s="66"/>
      <c r="U57" s="90"/>
      <c r="V57" s="160"/>
      <c r="W57" s="66"/>
      <c r="X57" s="88"/>
      <c r="Y57" s="161"/>
      <c r="Z57" s="66"/>
      <c r="AA57" s="90"/>
      <c r="AB57" s="71"/>
      <c r="AC57" s="90"/>
      <c r="AD57" s="160"/>
      <c r="AE57" s="90"/>
      <c r="AF57" s="160"/>
      <c r="AG57" s="90"/>
      <c r="AH57" s="71"/>
      <c r="AI57" s="90"/>
      <c r="AJ57" s="160"/>
      <c r="AK57" s="90"/>
      <c r="AL57" s="74"/>
      <c r="AM57" s="90"/>
      <c r="AN57" s="74"/>
      <c r="AO57" s="90"/>
      <c r="AP57" s="76"/>
      <c r="AQ57" s="90"/>
      <c r="AR57" s="71"/>
      <c r="AS57" s="324"/>
      <c r="AT57" s="90"/>
      <c r="AU57" s="71"/>
      <c r="AV57" s="677" t="str">
        <f>IF(AU57="","",IF(AU57="A",'12.パネルラジエーター設備費用算出シート'!$G$13,IF(AU57="B",'12.パネルラジエーター設備費用算出シート'!$N$13,IF(AU57="C",'12.パネルラジエーター設備費用算出シート'!$G$23,IF(AU57="D",'12.パネルラジエーター設備費用算出シート'!$N$23,IF(AU57="E",'12.パネルラジエーター設備費用算出シート'!$G$33,IF(AU57="F",'12.パネルラジエーター設備費用算出シート'!$N$33,IF(AU57="G",'12.パネルラジエーター設備費用算出シート'!$G$43,IF(AU57="H",'12.パネルラジエーター設備費用算出シート'!$N$43,IF(AU57="I",'12.パネルラジエーター設備費用算出シート'!$G$54,'12.パネルラジエーター設備費用算出シート'!$N$54))))))))))</f>
        <v/>
      </c>
      <c r="AW57" s="90"/>
      <c r="AX57" s="35"/>
      <c r="AY57" s="35"/>
      <c r="AZ57" s="35"/>
      <c r="BA57" s="35"/>
      <c r="BB57" s="65"/>
      <c r="BC57" s="35"/>
      <c r="BD57" s="35"/>
      <c r="BE57" s="65"/>
      <c r="BF57" s="35"/>
      <c r="BG57" s="35"/>
      <c r="BH57" s="35"/>
      <c r="BI57" s="35"/>
    </row>
    <row r="58" spans="1:61" s="36" customFormat="1">
      <c r="A58" s="92"/>
      <c r="B58" s="67">
        <v>46</v>
      </c>
      <c r="C58" s="104"/>
      <c r="D58" s="68"/>
      <c r="E58" s="93"/>
      <c r="F58" s="671"/>
      <c r="G58" s="671"/>
      <c r="H58" s="71"/>
      <c r="I58" s="72"/>
      <c r="J58" s="71"/>
      <c r="K58" s="673" t="str">
        <f t="shared" si="0"/>
        <v/>
      </c>
      <c r="L58" s="673" t="str">
        <f>IF($G58="","",IF(OR('2.全体概要'!$C$15=1,'2.全体概要'!$C$15=2),INDEX($BD$15:$BD$16,MATCH($G58,$BC$15:$BC$16,-1)),IF('2.全体概要'!$C$15=3,INDEX($BD$14:$BD$15,MATCH($G58,$BC$14:$BC$15,-1)),INDEX($BD$13:$BD$14,MATCH($G58,$BC$13:$BC$14,-1)))))</f>
        <v/>
      </c>
      <c r="M58" s="673" t="str">
        <f t="shared" si="1"/>
        <v/>
      </c>
      <c r="N58" s="674">
        <f t="shared" si="2"/>
        <v>0</v>
      </c>
      <c r="O58" s="90"/>
      <c r="P58" s="160"/>
      <c r="Q58" s="66"/>
      <c r="R58" s="88"/>
      <c r="S58" s="161"/>
      <c r="T58" s="66"/>
      <c r="U58" s="90"/>
      <c r="V58" s="160"/>
      <c r="W58" s="66"/>
      <c r="X58" s="88"/>
      <c r="Y58" s="161"/>
      <c r="Z58" s="66"/>
      <c r="AA58" s="90"/>
      <c r="AB58" s="71"/>
      <c r="AC58" s="90"/>
      <c r="AD58" s="160"/>
      <c r="AE58" s="90"/>
      <c r="AF58" s="160"/>
      <c r="AG58" s="90"/>
      <c r="AH58" s="71"/>
      <c r="AI58" s="90"/>
      <c r="AJ58" s="160"/>
      <c r="AK58" s="90"/>
      <c r="AL58" s="74"/>
      <c r="AM58" s="90"/>
      <c r="AN58" s="74"/>
      <c r="AO58" s="90"/>
      <c r="AP58" s="76"/>
      <c r="AQ58" s="90"/>
      <c r="AR58" s="71"/>
      <c r="AS58" s="324"/>
      <c r="AT58" s="90"/>
      <c r="AU58" s="71"/>
      <c r="AV58" s="677" t="str">
        <f>IF(AU58="","",IF(AU58="A",'12.パネルラジエーター設備費用算出シート'!$G$13,IF(AU58="B",'12.パネルラジエーター設備費用算出シート'!$N$13,IF(AU58="C",'12.パネルラジエーター設備費用算出シート'!$G$23,IF(AU58="D",'12.パネルラジエーター設備費用算出シート'!$N$23,IF(AU58="E",'12.パネルラジエーター設備費用算出シート'!$G$33,IF(AU58="F",'12.パネルラジエーター設備費用算出シート'!$N$33,IF(AU58="G",'12.パネルラジエーター設備費用算出シート'!$G$43,IF(AU58="H",'12.パネルラジエーター設備費用算出シート'!$N$43,IF(AU58="I",'12.パネルラジエーター設備費用算出シート'!$G$54,'12.パネルラジエーター設備費用算出シート'!$N$54))))))))))</f>
        <v/>
      </c>
      <c r="AW58" s="90"/>
      <c r="AX58" s="35"/>
      <c r="AY58" s="35"/>
      <c r="AZ58" s="35"/>
      <c r="BA58" s="35"/>
      <c r="BB58" s="65"/>
      <c r="BC58" s="35"/>
      <c r="BD58" s="35"/>
      <c r="BE58" s="65"/>
      <c r="BF58" s="35"/>
      <c r="BG58" s="35"/>
      <c r="BH58" s="35"/>
      <c r="BI58" s="35"/>
    </row>
    <row r="59" spans="1:61" s="36" customFormat="1">
      <c r="A59" s="92"/>
      <c r="B59" s="67">
        <v>47</v>
      </c>
      <c r="C59" s="104"/>
      <c r="D59" s="68"/>
      <c r="E59" s="93"/>
      <c r="F59" s="671"/>
      <c r="G59" s="671"/>
      <c r="H59" s="71"/>
      <c r="I59" s="72"/>
      <c r="J59" s="71"/>
      <c r="K59" s="673" t="str">
        <f t="shared" si="0"/>
        <v/>
      </c>
      <c r="L59" s="673" t="str">
        <f>IF($G59="","",IF(OR('2.全体概要'!$C$15=1,'2.全体概要'!$C$15=2),INDEX($BD$15:$BD$16,MATCH($G59,$BC$15:$BC$16,-1)),IF('2.全体概要'!$C$15=3,INDEX($BD$14:$BD$15,MATCH($G59,$BC$14:$BC$15,-1)),INDEX($BD$13:$BD$14,MATCH($G59,$BC$13:$BC$14,-1)))))</f>
        <v/>
      </c>
      <c r="M59" s="673" t="str">
        <f t="shared" si="1"/>
        <v/>
      </c>
      <c r="N59" s="674">
        <f t="shared" si="2"/>
        <v>0</v>
      </c>
      <c r="O59" s="90"/>
      <c r="P59" s="160"/>
      <c r="Q59" s="66"/>
      <c r="R59" s="88"/>
      <c r="S59" s="161"/>
      <c r="T59" s="66"/>
      <c r="U59" s="90"/>
      <c r="V59" s="160"/>
      <c r="W59" s="66"/>
      <c r="X59" s="88"/>
      <c r="Y59" s="161"/>
      <c r="Z59" s="66"/>
      <c r="AA59" s="90"/>
      <c r="AB59" s="71"/>
      <c r="AC59" s="90"/>
      <c r="AD59" s="160"/>
      <c r="AE59" s="90"/>
      <c r="AF59" s="160"/>
      <c r="AG59" s="90"/>
      <c r="AH59" s="71"/>
      <c r="AI59" s="90"/>
      <c r="AJ59" s="160"/>
      <c r="AK59" s="90"/>
      <c r="AL59" s="74"/>
      <c r="AM59" s="90"/>
      <c r="AN59" s="74"/>
      <c r="AO59" s="90"/>
      <c r="AP59" s="76"/>
      <c r="AQ59" s="90"/>
      <c r="AR59" s="71"/>
      <c r="AS59" s="324"/>
      <c r="AT59" s="90"/>
      <c r="AU59" s="71"/>
      <c r="AV59" s="677" t="str">
        <f>IF(AU59="","",IF(AU59="A",'12.パネルラジエーター設備費用算出シート'!$G$13,IF(AU59="B",'12.パネルラジエーター設備費用算出シート'!$N$13,IF(AU59="C",'12.パネルラジエーター設備費用算出シート'!$G$23,IF(AU59="D",'12.パネルラジエーター設備費用算出シート'!$N$23,IF(AU59="E",'12.パネルラジエーター設備費用算出シート'!$G$33,IF(AU59="F",'12.パネルラジエーター設備費用算出シート'!$N$33,IF(AU59="G",'12.パネルラジエーター設備費用算出シート'!$G$43,IF(AU59="H",'12.パネルラジエーター設備費用算出シート'!$N$43,IF(AU59="I",'12.パネルラジエーター設備費用算出シート'!$G$54,'12.パネルラジエーター設備費用算出シート'!$N$54))))))))))</f>
        <v/>
      </c>
      <c r="AW59" s="90"/>
      <c r="AX59" s="35"/>
      <c r="AY59" s="35"/>
      <c r="AZ59" s="35"/>
      <c r="BA59" s="35"/>
      <c r="BB59" s="65"/>
      <c r="BC59" s="35"/>
      <c r="BD59" s="35"/>
      <c r="BE59" s="65"/>
      <c r="BF59" s="35"/>
      <c r="BG59" s="35"/>
      <c r="BH59" s="35"/>
      <c r="BI59" s="35"/>
    </row>
    <row r="60" spans="1:61" s="36" customFormat="1">
      <c r="A60" s="92"/>
      <c r="B60" s="67">
        <v>48</v>
      </c>
      <c r="C60" s="104"/>
      <c r="D60" s="68"/>
      <c r="E60" s="93"/>
      <c r="F60" s="671"/>
      <c r="G60" s="671"/>
      <c r="H60" s="71"/>
      <c r="I60" s="72"/>
      <c r="J60" s="71"/>
      <c r="K60" s="673" t="str">
        <f t="shared" si="0"/>
        <v/>
      </c>
      <c r="L60" s="673" t="str">
        <f>IF($G60="","",IF(OR('2.全体概要'!$C$15=1,'2.全体概要'!$C$15=2),INDEX($BD$15:$BD$16,MATCH($G60,$BC$15:$BC$16,-1)),IF('2.全体概要'!$C$15=3,INDEX($BD$14:$BD$15,MATCH($G60,$BC$14:$BC$15,-1)),INDEX($BD$13:$BD$14,MATCH($G60,$BC$13:$BC$14,-1)))))</f>
        <v/>
      </c>
      <c r="M60" s="673" t="str">
        <f t="shared" si="1"/>
        <v/>
      </c>
      <c r="N60" s="674">
        <f t="shared" si="2"/>
        <v>0</v>
      </c>
      <c r="O60" s="90"/>
      <c r="P60" s="160"/>
      <c r="Q60" s="66"/>
      <c r="R60" s="88"/>
      <c r="S60" s="161"/>
      <c r="T60" s="66"/>
      <c r="U60" s="90"/>
      <c r="V60" s="160"/>
      <c r="W60" s="66"/>
      <c r="X60" s="88"/>
      <c r="Y60" s="161"/>
      <c r="Z60" s="66"/>
      <c r="AA60" s="90"/>
      <c r="AB60" s="71"/>
      <c r="AC60" s="90"/>
      <c r="AD60" s="160"/>
      <c r="AE60" s="90"/>
      <c r="AF60" s="160"/>
      <c r="AG60" s="90"/>
      <c r="AH60" s="71"/>
      <c r="AI60" s="90"/>
      <c r="AJ60" s="160"/>
      <c r="AK60" s="90"/>
      <c r="AL60" s="74"/>
      <c r="AM60" s="90"/>
      <c r="AN60" s="74"/>
      <c r="AO60" s="90"/>
      <c r="AP60" s="76"/>
      <c r="AQ60" s="90"/>
      <c r="AR60" s="71"/>
      <c r="AS60" s="324"/>
      <c r="AT60" s="90"/>
      <c r="AU60" s="71"/>
      <c r="AV60" s="677" t="str">
        <f>IF(AU60="","",IF(AU60="A",'12.パネルラジエーター設備費用算出シート'!$G$13,IF(AU60="B",'12.パネルラジエーター設備費用算出シート'!$N$13,IF(AU60="C",'12.パネルラジエーター設備費用算出シート'!$G$23,IF(AU60="D",'12.パネルラジエーター設備費用算出シート'!$N$23,IF(AU60="E",'12.パネルラジエーター設備費用算出シート'!$G$33,IF(AU60="F",'12.パネルラジエーター設備費用算出シート'!$N$33,IF(AU60="G",'12.パネルラジエーター設備費用算出シート'!$G$43,IF(AU60="H",'12.パネルラジエーター設備費用算出シート'!$N$43,IF(AU60="I",'12.パネルラジエーター設備費用算出シート'!$G$54,'12.パネルラジエーター設備費用算出シート'!$N$54))))))))))</f>
        <v/>
      </c>
      <c r="AW60" s="90"/>
      <c r="AX60" s="35"/>
      <c r="AY60" s="35"/>
      <c r="AZ60" s="35"/>
      <c r="BA60" s="35"/>
      <c r="BB60" s="65"/>
      <c r="BC60" s="35"/>
      <c r="BD60" s="35"/>
      <c r="BE60" s="65"/>
      <c r="BF60" s="35"/>
      <c r="BG60" s="35"/>
      <c r="BH60" s="35"/>
      <c r="BI60" s="35"/>
    </row>
    <row r="61" spans="1:61" s="36" customFormat="1">
      <c r="A61" s="92"/>
      <c r="B61" s="67">
        <v>49</v>
      </c>
      <c r="C61" s="104"/>
      <c r="D61" s="68"/>
      <c r="E61" s="93"/>
      <c r="F61" s="671"/>
      <c r="G61" s="671"/>
      <c r="H61" s="71"/>
      <c r="I61" s="72"/>
      <c r="J61" s="71"/>
      <c r="K61" s="673" t="str">
        <f t="shared" si="0"/>
        <v/>
      </c>
      <c r="L61" s="673" t="str">
        <f>IF($G61="","",IF(OR('2.全体概要'!$C$15=1,'2.全体概要'!$C$15=2),INDEX($BD$15:$BD$16,MATCH($G61,$BC$15:$BC$16,-1)),IF('2.全体概要'!$C$15=3,INDEX($BD$14:$BD$15,MATCH($G61,$BC$14:$BC$15,-1)),INDEX($BD$13:$BD$14,MATCH($G61,$BC$13:$BC$14,-1)))))</f>
        <v/>
      </c>
      <c r="M61" s="673" t="str">
        <f t="shared" si="1"/>
        <v/>
      </c>
      <c r="N61" s="674">
        <f t="shared" si="2"/>
        <v>0</v>
      </c>
      <c r="O61" s="90"/>
      <c r="P61" s="160"/>
      <c r="Q61" s="66"/>
      <c r="R61" s="88"/>
      <c r="S61" s="161"/>
      <c r="T61" s="66"/>
      <c r="U61" s="90"/>
      <c r="V61" s="160"/>
      <c r="W61" s="66"/>
      <c r="X61" s="88"/>
      <c r="Y61" s="161"/>
      <c r="Z61" s="66"/>
      <c r="AA61" s="90"/>
      <c r="AB61" s="71"/>
      <c r="AC61" s="90"/>
      <c r="AD61" s="160"/>
      <c r="AE61" s="90"/>
      <c r="AF61" s="160"/>
      <c r="AG61" s="90"/>
      <c r="AH61" s="71"/>
      <c r="AI61" s="90"/>
      <c r="AJ61" s="160"/>
      <c r="AK61" s="90"/>
      <c r="AL61" s="74"/>
      <c r="AM61" s="90"/>
      <c r="AN61" s="74"/>
      <c r="AO61" s="90"/>
      <c r="AP61" s="76"/>
      <c r="AQ61" s="90"/>
      <c r="AR61" s="71"/>
      <c r="AS61" s="324"/>
      <c r="AT61" s="90"/>
      <c r="AU61" s="71"/>
      <c r="AV61" s="677" t="str">
        <f>IF(AU61="","",IF(AU61="A",'12.パネルラジエーター設備費用算出シート'!$G$13,IF(AU61="B",'12.パネルラジエーター設備費用算出シート'!$N$13,IF(AU61="C",'12.パネルラジエーター設備費用算出シート'!$G$23,IF(AU61="D",'12.パネルラジエーター設備費用算出シート'!$N$23,IF(AU61="E",'12.パネルラジエーター設備費用算出シート'!$G$33,IF(AU61="F",'12.パネルラジエーター設備費用算出シート'!$N$33,IF(AU61="G",'12.パネルラジエーター設備費用算出シート'!$G$43,IF(AU61="H",'12.パネルラジエーター設備費用算出シート'!$N$43,IF(AU61="I",'12.パネルラジエーター設備費用算出シート'!$G$54,'12.パネルラジエーター設備費用算出シート'!$N$54))))))))))</f>
        <v/>
      </c>
      <c r="AW61" s="90"/>
      <c r="AX61" s="35"/>
      <c r="AY61" s="35"/>
      <c r="AZ61" s="35"/>
      <c r="BA61" s="35"/>
      <c r="BB61" s="65"/>
      <c r="BC61" s="35"/>
      <c r="BD61" s="35"/>
      <c r="BE61" s="65"/>
      <c r="BF61" s="35"/>
      <c r="BG61" s="35"/>
      <c r="BH61" s="35"/>
      <c r="BI61" s="35"/>
    </row>
    <row r="62" spans="1:61" s="36" customFormat="1">
      <c r="A62" s="92"/>
      <c r="B62" s="67">
        <v>50</v>
      </c>
      <c r="C62" s="104"/>
      <c r="D62" s="68"/>
      <c r="E62" s="93"/>
      <c r="F62" s="671"/>
      <c r="G62" s="671"/>
      <c r="H62" s="71"/>
      <c r="I62" s="72"/>
      <c r="J62" s="71"/>
      <c r="K62" s="673" t="str">
        <f t="shared" si="0"/>
        <v/>
      </c>
      <c r="L62" s="673" t="str">
        <f>IF($G62="","",IF(OR('2.全体概要'!$C$15=1,'2.全体概要'!$C$15=2),INDEX($BD$15:$BD$16,MATCH($G62,$BC$15:$BC$16,-1)),IF('2.全体概要'!$C$15=3,INDEX($BD$14:$BD$15,MATCH($G62,$BC$14:$BC$15,-1)),INDEX($BD$13:$BD$14,MATCH($G62,$BC$13:$BC$14,-1)))))</f>
        <v/>
      </c>
      <c r="M62" s="673" t="str">
        <f t="shared" si="1"/>
        <v/>
      </c>
      <c r="N62" s="674">
        <f t="shared" si="2"/>
        <v>0</v>
      </c>
      <c r="O62" s="90"/>
      <c r="P62" s="160"/>
      <c r="Q62" s="66"/>
      <c r="R62" s="88"/>
      <c r="S62" s="161"/>
      <c r="T62" s="66"/>
      <c r="U62" s="90"/>
      <c r="V62" s="160"/>
      <c r="W62" s="66"/>
      <c r="X62" s="88"/>
      <c r="Y62" s="161"/>
      <c r="Z62" s="66"/>
      <c r="AA62" s="90"/>
      <c r="AB62" s="71"/>
      <c r="AC62" s="90"/>
      <c r="AD62" s="160"/>
      <c r="AE62" s="90"/>
      <c r="AF62" s="160"/>
      <c r="AG62" s="90"/>
      <c r="AH62" s="71"/>
      <c r="AI62" s="90"/>
      <c r="AJ62" s="160"/>
      <c r="AK62" s="90"/>
      <c r="AL62" s="74"/>
      <c r="AM62" s="90"/>
      <c r="AN62" s="74"/>
      <c r="AO62" s="90"/>
      <c r="AP62" s="76"/>
      <c r="AQ62" s="90"/>
      <c r="AR62" s="71"/>
      <c r="AS62" s="324"/>
      <c r="AT62" s="90"/>
      <c r="AU62" s="71"/>
      <c r="AV62" s="677" t="str">
        <f>IF(AU62="","",IF(AU62="A",'12.パネルラジエーター設備費用算出シート'!$G$13,IF(AU62="B",'12.パネルラジエーター設備費用算出シート'!$N$13,IF(AU62="C",'12.パネルラジエーター設備費用算出シート'!$G$23,IF(AU62="D",'12.パネルラジエーター設備費用算出シート'!$N$23,IF(AU62="E",'12.パネルラジエーター設備費用算出シート'!$G$33,IF(AU62="F",'12.パネルラジエーター設備費用算出シート'!$N$33,IF(AU62="G",'12.パネルラジエーター設備費用算出シート'!$G$43,IF(AU62="H",'12.パネルラジエーター設備費用算出シート'!$N$43,IF(AU62="I",'12.パネルラジエーター設備費用算出シート'!$G$54,'12.パネルラジエーター設備費用算出シート'!$N$54))))))))))</f>
        <v/>
      </c>
      <c r="AW62" s="90"/>
      <c r="AX62" s="35"/>
      <c r="AY62" s="35"/>
      <c r="AZ62" s="35"/>
      <c r="BA62" s="35"/>
      <c r="BB62" s="65"/>
      <c r="BC62" s="35"/>
      <c r="BD62" s="35"/>
      <c r="BE62" s="65"/>
      <c r="BF62" s="35"/>
      <c r="BG62" s="35"/>
      <c r="BH62" s="35"/>
      <c r="BI62" s="35"/>
    </row>
    <row r="63" spans="1:61" s="36" customFormat="1">
      <c r="A63" s="92"/>
      <c r="B63" s="67">
        <v>51</v>
      </c>
      <c r="C63" s="104"/>
      <c r="D63" s="68"/>
      <c r="E63" s="93"/>
      <c r="F63" s="671"/>
      <c r="G63" s="671"/>
      <c r="H63" s="71"/>
      <c r="I63" s="72"/>
      <c r="J63" s="71"/>
      <c r="K63" s="673" t="str">
        <f t="shared" si="0"/>
        <v/>
      </c>
      <c r="L63" s="673" t="str">
        <f>IF($G63="","",IF(OR('2.全体概要'!$C$15=1,'2.全体概要'!$C$15=2),INDEX($BD$15:$BD$16,MATCH($G63,$BC$15:$BC$16,-1)),IF('2.全体概要'!$C$15=3,INDEX($BD$14:$BD$15,MATCH($G63,$BC$14:$BC$15,-1)),INDEX($BD$13:$BD$14,MATCH($G63,$BC$13:$BC$14,-1)))))</f>
        <v/>
      </c>
      <c r="M63" s="673" t="str">
        <f t="shared" si="1"/>
        <v/>
      </c>
      <c r="N63" s="674">
        <f t="shared" si="2"/>
        <v>0</v>
      </c>
      <c r="O63" s="90"/>
      <c r="P63" s="160"/>
      <c r="Q63" s="66"/>
      <c r="R63" s="88"/>
      <c r="S63" s="161"/>
      <c r="T63" s="66"/>
      <c r="U63" s="90"/>
      <c r="V63" s="160"/>
      <c r="W63" s="66"/>
      <c r="X63" s="88"/>
      <c r="Y63" s="161"/>
      <c r="Z63" s="66"/>
      <c r="AA63" s="90"/>
      <c r="AB63" s="71"/>
      <c r="AC63" s="90"/>
      <c r="AD63" s="160"/>
      <c r="AE63" s="90"/>
      <c r="AF63" s="160"/>
      <c r="AG63" s="90"/>
      <c r="AH63" s="71"/>
      <c r="AI63" s="90"/>
      <c r="AJ63" s="160"/>
      <c r="AK63" s="90"/>
      <c r="AL63" s="74"/>
      <c r="AM63" s="90"/>
      <c r="AN63" s="74"/>
      <c r="AO63" s="90"/>
      <c r="AP63" s="76"/>
      <c r="AQ63" s="90"/>
      <c r="AR63" s="71"/>
      <c r="AS63" s="324"/>
      <c r="AT63" s="90"/>
      <c r="AU63" s="71"/>
      <c r="AV63" s="677" t="str">
        <f>IF(AU63="","",IF(AU63="A",'12.パネルラジエーター設備費用算出シート'!$G$13,IF(AU63="B",'12.パネルラジエーター設備費用算出シート'!$N$13,IF(AU63="C",'12.パネルラジエーター設備費用算出シート'!$G$23,IF(AU63="D",'12.パネルラジエーター設備費用算出シート'!$N$23,IF(AU63="E",'12.パネルラジエーター設備費用算出シート'!$G$33,IF(AU63="F",'12.パネルラジエーター設備費用算出シート'!$N$33,IF(AU63="G",'12.パネルラジエーター設備費用算出シート'!$G$43,IF(AU63="H",'12.パネルラジエーター設備費用算出シート'!$N$43,IF(AU63="I",'12.パネルラジエーター設備費用算出シート'!$G$54,'12.パネルラジエーター設備費用算出シート'!$N$54))))))))))</f>
        <v/>
      </c>
      <c r="AW63" s="90"/>
      <c r="AX63" s="35"/>
      <c r="AY63" s="35"/>
      <c r="AZ63" s="35"/>
      <c r="BA63" s="35"/>
      <c r="BB63" s="65"/>
      <c r="BC63" s="35"/>
      <c r="BD63" s="35"/>
      <c r="BE63" s="65"/>
      <c r="BF63" s="35"/>
      <c r="BG63" s="35"/>
      <c r="BH63" s="35"/>
      <c r="BI63" s="35"/>
    </row>
    <row r="64" spans="1:61" s="36" customFormat="1">
      <c r="A64" s="92"/>
      <c r="B64" s="67">
        <v>52</v>
      </c>
      <c r="C64" s="104"/>
      <c r="D64" s="68"/>
      <c r="E64" s="93"/>
      <c r="F64" s="671"/>
      <c r="G64" s="671"/>
      <c r="H64" s="71"/>
      <c r="I64" s="72"/>
      <c r="J64" s="71"/>
      <c r="K64" s="673" t="str">
        <f t="shared" si="0"/>
        <v/>
      </c>
      <c r="L64" s="673" t="str">
        <f>IF($G64="","",IF(OR('2.全体概要'!$C$15=1,'2.全体概要'!$C$15=2),INDEX($BD$15:$BD$16,MATCH($G64,$BC$15:$BC$16,-1)),IF('2.全体概要'!$C$15=3,INDEX($BD$14:$BD$15,MATCH($G64,$BC$14:$BC$15,-1)),INDEX($BD$13:$BD$14,MATCH($G64,$BC$13:$BC$14,-1)))))</f>
        <v/>
      </c>
      <c r="M64" s="673" t="str">
        <f t="shared" si="1"/>
        <v/>
      </c>
      <c r="N64" s="674">
        <f t="shared" si="2"/>
        <v>0</v>
      </c>
      <c r="O64" s="90"/>
      <c r="P64" s="160"/>
      <c r="Q64" s="66"/>
      <c r="R64" s="88"/>
      <c r="S64" s="161"/>
      <c r="T64" s="66"/>
      <c r="U64" s="90"/>
      <c r="V64" s="160"/>
      <c r="W64" s="66"/>
      <c r="X64" s="88"/>
      <c r="Y64" s="161"/>
      <c r="Z64" s="66"/>
      <c r="AA64" s="90"/>
      <c r="AB64" s="71"/>
      <c r="AC64" s="90"/>
      <c r="AD64" s="160"/>
      <c r="AE64" s="90"/>
      <c r="AF64" s="160"/>
      <c r="AG64" s="90"/>
      <c r="AH64" s="71"/>
      <c r="AI64" s="90"/>
      <c r="AJ64" s="160"/>
      <c r="AK64" s="90"/>
      <c r="AL64" s="74"/>
      <c r="AM64" s="90"/>
      <c r="AN64" s="74"/>
      <c r="AO64" s="90"/>
      <c r="AP64" s="76"/>
      <c r="AQ64" s="90"/>
      <c r="AR64" s="71"/>
      <c r="AS64" s="324"/>
      <c r="AT64" s="90"/>
      <c r="AU64" s="71"/>
      <c r="AV64" s="677" t="str">
        <f>IF(AU64="","",IF(AU64="A",'12.パネルラジエーター設備費用算出シート'!$G$13,IF(AU64="B",'12.パネルラジエーター設備費用算出シート'!$N$13,IF(AU64="C",'12.パネルラジエーター設備費用算出シート'!$G$23,IF(AU64="D",'12.パネルラジエーター設備費用算出シート'!$N$23,IF(AU64="E",'12.パネルラジエーター設備費用算出シート'!$G$33,IF(AU64="F",'12.パネルラジエーター設備費用算出シート'!$N$33,IF(AU64="G",'12.パネルラジエーター設備費用算出シート'!$G$43,IF(AU64="H",'12.パネルラジエーター設備費用算出シート'!$N$43,IF(AU64="I",'12.パネルラジエーター設備費用算出シート'!$G$54,'12.パネルラジエーター設備費用算出シート'!$N$54))))))))))</f>
        <v/>
      </c>
      <c r="AW64" s="90"/>
      <c r="AX64" s="35"/>
      <c r="AY64" s="35"/>
      <c r="AZ64" s="35"/>
      <c r="BA64" s="35"/>
      <c r="BB64" s="65"/>
      <c r="BC64" s="35"/>
      <c r="BD64" s="35"/>
      <c r="BE64" s="65"/>
      <c r="BF64" s="35"/>
      <c r="BG64" s="35"/>
      <c r="BH64" s="35"/>
      <c r="BI64" s="35"/>
    </row>
    <row r="65" spans="1:61" s="36" customFormat="1">
      <c r="A65" s="92"/>
      <c r="B65" s="67">
        <v>53</v>
      </c>
      <c r="C65" s="104"/>
      <c r="D65" s="68"/>
      <c r="E65" s="93"/>
      <c r="F65" s="671"/>
      <c r="G65" s="671"/>
      <c r="H65" s="71"/>
      <c r="I65" s="72"/>
      <c r="J65" s="71"/>
      <c r="K65" s="673" t="str">
        <f t="shared" si="0"/>
        <v/>
      </c>
      <c r="L65" s="673" t="str">
        <f>IF($G65="","",IF(OR('2.全体概要'!$C$15=1,'2.全体概要'!$C$15=2),INDEX($BD$15:$BD$16,MATCH($G65,$BC$15:$BC$16,-1)),IF('2.全体概要'!$C$15=3,INDEX($BD$14:$BD$15,MATCH($G65,$BC$14:$BC$15,-1)),INDEX($BD$13:$BD$14,MATCH($G65,$BC$13:$BC$14,-1)))))</f>
        <v/>
      </c>
      <c r="M65" s="673" t="str">
        <f t="shared" si="1"/>
        <v/>
      </c>
      <c r="N65" s="674">
        <f t="shared" si="2"/>
        <v>0</v>
      </c>
      <c r="O65" s="90"/>
      <c r="P65" s="160"/>
      <c r="Q65" s="66"/>
      <c r="R65" s="88"/>
      <c r="S65" s="161"/>
      <c r="T65" s="66"/>
      <c r="U65" s="90"/>
      <c r="V65" s="160"/>
      <c r="W65" s="66"/>
      <c r="X65" s="88"/>
      <c r="Y65" s="161"/>
      <c r="Z65" s="66"/>
      <c r="AA65" s="90"/>
      <c r="AB65" s="71"/>
      <c r="AC65" s="90"/>
      <c r="AD65" s="160"/>
      <c r="AE65" s="90"/>
      <c r="AF65" s="160"/>
      <c r="AG65" s="90"/>
      <c r="AH65" s="71"/>
      <c r="AI65" s="90"/>
      <c r="AJ65" s="160"/>
      <c r="AK65" s="90"/>
      <c r="AL65" s="74"/>
      <c r="AM65" s="90"/>
      <c r="AN65" s="74"/>
      <c r="AO65" s="90"/>
      <c r="AP65" s="76"/>
      <c r="AQ65" s="90"/>
      <c r="AR65" s="71"/>
      <c r="AS65" s="324"/>
      <c r="AT65" s="90"/>
      <c r="AU65" s="71"/>
      <c r="AV65" s="677" t="str">
        <f>IF(AU65="","",IF(AU65="A",'12.パネルラジエーター設備費用算出シート'!$G$13,IF(AU65="B",'12.パネルラジエーター設備費用算出シート'!$N$13,IF(AU65="C",'12.パネルラジエーター設備費用算出シート'!$G$23,IF(AU65="D",'12.パネルラジエーター設備費用算出シート'!$N$23,IF(AU65="E",'12.パネルラジエーター設備費用算出シート'!$G$33,IF(AU65="F",'12.パネルラジエーター設備費用算出シート'!$N$33,IF(AU65="G",'12.パネルラジエーター設備費用算出シート'!$G$43,IF(AU65="H",'12.パネルラジエーター設備費用算出シート'!$N$43,IF(AU65="I",'12.パネルラジエーター設備費用算出シート'!$G$54,'12.パネルラジエーター設備費用算出シート'!$N$54))))))))))</f>
        <v/>
      </c>
      <c r="AW65" s="90"/>
      <c r="AX65" s="35"/>
      <c r="AY65" s="35"/>
      <c r="AZ65" s="35"/>
      <c r="BA65" s="35"/>
      <c r="BB65" s="65"/>
      <c r="BC65" s="35"/>
      <c r="BD65" s="35"/>
      <c r="BE65" s="65"/>
      <c r="BF65" s="35"/>
      <c r="BG65" s="35"/>
      <c r="BH65" s="35"/>
      <c r="BI65" s="35"/>
    </row>
    <row r="66" spans="1:61" s="36" customFormat="1">
      <c r="A66" s="92"/>
      <c r="B66" s="67">
        <v>54</v>
      </c>
      <c r="C66" s="104"/>
      <c r="D66" s="68"/>
      <c r="E66" s="93"/>
      <c r="F66" s="671"/>
      <c r="G66" s="671"/>
      <c r="H66" s="71"/>
      <c r="I66" s="72"/>
      <c r="J66" s="71"/>
      <c r="K66" s="673" t="str">
        <f t="shared" si="0"/>
        <v/>
      </c>
      <c r="L66" s="673" t="str">
        <f>IF($G66="","",IF(OR('2.全体概要'!$C$15=1,'2.全体概要'!$C$15=2),INDEX($BD$15:$BD$16,MATCH($G66,$BC$15:$BC$16,-1)),IF('2.全体概要'!$C$15=3,INDEX($BD$14:$BD$15,MATCH($G66,$BC$14:$BC$15,-1)),INDEX($BD$13:$BD$14,MATCH($G66,$BC$13:$BC$14,-1)))))</f>
        <v/>
      </c>
      <c r="M66" s="673" t="str">
        <f t="shared" si="1"/>
        <v/>
      </c>
      <c r="N66" s="674">
        <f t="shared" si="2"/>
        <v>0</v>
      </c>
      <c r="O66" s="90"/>
      <c r="P66" s="160"/>
      <c r="Q66" s="66"/>
      <c r="R66" s="88"/>
      <c r="S66" s="161"/>
      <c r="T66" s="66"/>
      <c r="U66" s="90"/>
      <c r="V66" s="160"/>
      <c r="W66" s="66"/>
      <c r="X66" s="88"/>
      <c r="Y66" s="161"/>
      <c r="Z66" s="66"/>
      <c r="AA66" s="90"/>
      <c r="AB66" s="71"/>
      <c r="AC66" s="90"/>
      <c r="AD66" s="160"/>
      <c r="AE66" s="90"/>
      <c r="AF66" s="160"/>
      <c r="AG66" s="90"/>
      <c r="AH66" s="71"/>
      <c r="AI66" s="90"/>
      <c r="AJ66" s="160"/>
      <c r="AK66" s="90"/>
      <c r="AL66" s="74"/>
      <c r="AM66" s="90"/>
      <c r="AN66" s="74"/>
      <c r="AO66" s="90"/>
      <c r="AP66" s="76"/>
      <c r="AQ66" s="90"/>
      <c r="AR66" s="71"/>
      <c r="AS66" s="324"/>
      <c r="AT66" s="90"/>
      <c r="AU66" s="71"/>
      <c r="AV66" s="677" t="str">
        <f>IF(AU66="","",IF(AU66="A",'12.パネルラジエーター設備費用算出シート'!$G$13,IF(AU66="B",'12.パネルラジエーター設備費用算出シート'!$N$13,IF(AU66="C",'12.パネルラジエーター設備費用算出シート'!$G$23,IF(AU66="D",'12.パネルラジエーター設備費用算出シート'!$N$23,IF(AU66="E",'12.パネルラジエーター設備費用算出シート'!$G$33,IF(AU66="F",'12.パネルラジエーター設備費用算出シート'!$N$33,IF(AU66="G",'12.パネルラジエーター設備費用算出シート'!$G$43,IF(AU66="H",'12.パネルラジエーター設備費用算出シート'!$N$43,IF(AU66="I",'12.パネルラジエーター設備費用算出シート'!$G$54,'12.パネルラジエーター設備費用算出シート'!$N$54))))))))))</f>
        <v/>
      </c>
      <c r="AW66" s="90"/>
      <c r="AX66" s="35"/>
      <c r="AY66" s="35"/>
      <c r="AZ66" s="35"/>
      <c r="BA66" s="35"/>
      <c r="BB66" s="65"/>
      <c r="BC66" s="35"/>
      <c r="BD66" s="35"/>
      <c r="BE66" s="65"/>
      <c r="BF66" s="35"/>
      <c r="BG66" s="35"/>
      <c r="BH66" s="35"/>
      <c r="BI66" s="35"/>
    </row>
    <row r="67" spans="1:61" s="36" customFormat="1">
      <c r="A67" s="92"/>
      <c r="B67" s="67">
        <v>55</v>
      </c>
      <c r="C67" s="104"/>
      <c r="D67" s="68"/>
      <c r="E67" s="93"/>
      <c r="F67" s="671"/>
      <c r="G67" s="671"/>
      <c r="H67" s="71"/>
      <c r="I67" s="72"/>
      <c r="J67" s="71"/>
      <c r="K67" s="673" t="str">
        <f t="shared" si="0"/>
        <v/>
      </c>
      <c r="L67" s="673" t="str">
        <f>IF($G67="","",IF(OR('2.全体概要'!$C$15=1,'2.全体概要'!$C$15=2),INDEX($BD$15:$BD$16,MATCH($G67,$BC$15:$BC$16,-1)),IF('2.全体概要'!$C$15=3,INDEX($BD$14:$BD$15,MATCH($G67,$BC$14:$BC$15,-1)),INDEX($BD$13:$BD$14,MATCH($G67,$BC$13:$BC$14,-1)))))</f>
        <v/>
      </c>
      <c r="M67" s="673" t="str">
        <f t="shared" si="1"/>
        <v/>
      </c>
      <c r="N67" s="674">
        <f t="shared" si="2"/>
        <v>0</v>
      </c>
      <c r="O67" s="90"/>
      <c r="P67" s="160"/>
      <c r="Q67" s="66"/>
      <c r="R67" s="88"/>
      <c r="S67" s="161"/>
      <c r="T67" s="66"/>
      <c r="U67" s="90"/>
      <c r="V67" s="160"/>
      <c r="W67" s="66"/>
      <c r="X67" s="88"/>
      <c r="Y67" s="161"/>
      <c r="Z67" s="66"/>
      <c r="AA67" s="90"/>
      <c r="AB67" s="71"/>
      <c r="AC67" s="90"/>
      <c r="AD67" s="160"/>
      <c r="AE67" s="90"/>
      <c r="AF67" s="160"/>
      <c r="AG67" s="90"/>
      <c r="AH67" s="71"/>
      <c r="AI67" s="90"/>
      <c r="AJ67" s="160"/>
      <c r="AK67" s="90"/>
      <c r="AL67" s="74"/>
      <c r="AM67" s="90"/>
      <c r="AN67" s="74"/>
      <c r="AO67" s="90"/>
      <c r="AP67" s="76"/>
      <c r="AQ67" s="90"/>
      <c r="AR67" s="71"/>
      <c r="AS67" s="324"/>
      <c r="AT67" s="90"/>
      <c r="AU67" s="71"/>
      <c r="AV67" s="677" t="str">
        <f>IF(AU67="","",IF(AU67="A",'12.パネルラジエーター設備費用算出シート'!$G$13,IF(AU67="B",'12.パネルラジエーター設備費用算出シート'!$N$13,IF(AU67="C",'12.パネルラジエーター設備費用算出シート'!$G$23,IF(AU67="D",'12.パネルラジエーター設備費用算出シート'!$N$23,IF(AU67="E",'12.パネルラジエーター設備費用算出シート'!$G$33,IF(AU67="F",'12.パネルラジエーター設備費用算出シート'!$N$33,IF(AU67="G",'12.パネルラジエーター設備費用算出シート'!$G$43,IF(AU67="H",'12.パネルラジエーター設備費用算出シート'!$N$43,IF(AU67="I",'12.パネルラジエーター設備費用算出シート'!$G$54,'12.パネルラジエーター設備費用算出シート'!$N$54))))))))))</f>
        <v/>
      </c>
      <c r="AW67" s="90"/>
      <c r="AX67" s="35"/>
      <c r="AY67" s="35"/>
      <c r="AZ67" s="35"/>
      <c r="BA67" s="35"/>
      <c r="BB67" s="65"/>
      <c r="BC67" s="35"/>
      <c r="BD67" s="35"/>
      <c r="BE67" s="65"/>
      <c r="BF67" s="35"/>
      <c r="BG67" s="35"/>
      <c r="BH67" s="35"/>
      <c r="BI67" s="35"/>
    </row>
    <row r="68" spans="1:61" s="36" customFormat="1">
      <c r="A68" s="92"/>
      <c r="B68" s="67">
        <v>56</v>
      </c>
      <c r="C68" s="104"/>
      <c r="D68" s="68"/>
      <c r="E68" s="93"/>
      <c r="F68" s="671"/>
      <c r="G68" s="671"/>
      <c r="H68" s="71"/>
      <c r="I68" s="72"/>
      <c r="J68" s="71"/>
      <c r="K68" s="673" t="str">
        <f t="shared" si="0"/>
        <v/>
      </c>
      <c r="L68" s="673" t="str">
        <f>IF($G68="","",IF(OR('2.全体概要'!$C$15=1,'2.全体概要'!$C$15=2),INDEX($BD$15:$BD$16,MATCH($G68,$BC$15:$BC$16,-1)),IF('2.全体概要'!$C$15=3,INDEX($BD$14:$BD$15,MATCH($G68,$BC$14:$BC$15,-1)),INDEX($BD$13:$BD$14,MATCH($G68,$BC$13:$BC$14,-1)))))</f>
        <v/>
      </c>
      <c r="M68" s="673" t="str">
        <f t="shared" si="1"/>
        <v/>
      </c>
      <c r="N68" s="674">
        <f t="shared" si="2"/>
        <v>0</v>
      </c>
      <c r="O68" s="90"/>
      <c r="P68" s="160"/>
      <c r="Q68" s="66"/>
      <c r="R68" s="88"/>
      <c r="S68" s="161"/>
      <c r="T68" s="66"/>
      <c r="U68" s="90"/>
      <c r="V68" s="160"/>
      <c r="W68" s="66"/>
      <c r="X68" s="88"/>
      <c r="Y68" s="161"/>
      <c r="Z68" s="66"/>
      <c r="AA68" s="90"/>
      <c r="AB68" s="71"/>
      <c r="AC68" s="90"/>
      <c r="AD68" s="160"/>
      <c r="AE68" s="90"/>
      <c r="AF68" s="160"/>
      <c r="AG68" s="90"/>
      <c r="AH68" s="71"/>
      <c r="AI68" s="90"/>
      <c r="AJ68" s="160"/>
      <c r="AK68" s="90"/>
      <c r="AL68" s="74"/>
      <c r="AM68" s="90"/>
      <c r="AN68" s="74"/>
      <c r="AO68" s="90"/>
      <c r="AP68" s="76"/>
      <c r="AQ68" s="90"/>
      <c r="AR68" s="71"/>
      <c r="AS68" s="324"/>
      <c r="AT68" s="90"/>
      <c r="AU68" s="71"/>
      <c r="AV68" s="677" t="str">
        <f>IF(AU68="","",IF(AU68="A",'12.パネルラジエーター設備費用算出シート'!$G$13,IF(AU68="B",'12.パネルラジエーター設備費用算出シート'!$N$13,IF(AU68="C",'12.パネルラジエーター設備費用算出シート'!$G$23,IF(AU68="D",'12.パネルラジエーター設備費用算出シート'!$N$23,IF(AU68="E",'12.パネルラジエーター設備費用算出シート'!$G$33,IF(AU68="F",'12.パネルラジエーター設備費用算出シート'!$N$33,IF(AU68="G",'12.パネルラジエーター設備費用算出シート'!$G$43,IF(AU68="H",'12.パネルラジエーター設備費用算出シート'!$N$43,IF(AU68="I",'12.パネルラジエーター設備費用算出シート'!$G$54,'12.パネルラジエーター設備費用算出シート'!$N$54))))))))))</f>
        <v/>
      </c>
      <c r="AW68" s="90"/>
      <c r="AX68" s="35"/>
      <c r="AY68" s="35"/>
      <c r="AZ68" s="35"/>
      <c r="BA68" s="35"/>
      <c r="BB68" s="65"/>
      <c r="BC68" s="35"/>
      <c r="BD68" s="35"/>
      <c r="BE68" s="65"/>
      <c r="BF68" s="35"/>
      <c r="BG68" s="35"/>
      <c r="BH68" s="35"/>
      <c r="BI68" s="35"/>
    </row>
    <row r="69" spans="1:61" s="36" customFormat="1">
      <c r="A69" s="92"/>
      <c r="B69" s="67">
        <v>57</v>
      </c>
      <c r="C69" s="104"/>
      <c r="D69" s="68"/>
      <c r="E69" s="93"/>
      <c r="F69" s="671"/>
      <c r="G69" s="671"/>
      <c r="H69" s="71"/>
      <c r="I69" s="72"/>
      <c r="J69" s="71"/>
      <c r="K69" s="673" t="str">
        <f t="shared" si="0"/>
        <v/>
      </c>
      <c r="L69" s="673" t="str">
        <f>IF($G69="","",IF(OR('2.全体概要'!$C$15=1,'2.全体概要'!$C$15=2),INDEX($BD$15:$BD$16,MATCH($G69,$BC$15:$BC$16,-1)),IF('2.全体概要'!$C$15=3,INDEX($BD$14:$BD$15,MATCH($G69,$BC$14:$BC$15,-1)),INDEX($BD$13:$BD$14,MATCH($G69,$BC$13:$BC$14,-1)))))</f>
        <v/>
      </c>
      <c r="M69" s="673" t="str">
        <f t="shared" si="1"/>
        <v/>
      </c>
      <c r="N69" s="674">
        <f t="shared" si="2"/>
        <v>0</v>
      </c>
      <c r="O69" s="90"/>
      <c r="P69" s="160"/>
      <c r="Q69" s="66"/>
      <c r="R69" s="88"/>
      <c r="S69" s="161"/>
      <c r="T69" s="66"/>
      <c r="U69" s="90"/>
      <c r="V69" s="160"/>
      <c r="W69" s="66"/>
      <c r="X69" s="88"/>
      <c r="Y69" s="161"/>
      <c r="Z69" s="66"/>
      <c r="AA69" s="90"/>
      <c r="AB69" s="71"/>
      <c r="AC69" s="90"/>
      <c r="AD69" s="160"/>
      <c r="AE69" s="90"/>
      <c r="AF69" s="160"/>
      <c r="AG69" s="90"/>
      <c r="AH69" s="71"/>
      <c r="AI69" s="90"/>
      <c r="AJ69" s="160"/>
      <c r="AK69" s="90"/>
      <c r="AL69" s="74"/>
      <c r="AM69" s="90"/>
      <c r="AN69" s="74"/>
      <c r="AO69" s="90"/>
      <c r="AP69" s="76"/>
      <c r="AQ69" s="90"/>
      <c r="AR69" s="71"/>
      <c r="AS69" s="324"/>
      <c r="AT69" s="90"/>
      <c r="AU69" s="71"/>
      <c r="AV69" s="677" t="str">
        <f>IF(AU69="","",IF(AU69="A",'12.パネルラジエーター設備費用算出シート'!$G$13,IF(AU69="B",'12.パネルラジエーター設備費用算出シート'!$N$13,IF(AU69="C",'12.パネルラジエーター設備費用算出シート'!$G$23,IF(AU69="D",'12.パネルラジエーター設備費用算出シート'!$N$23,IF(AU69="E",'12.パネルラジエーター設備費用算出シート'!$G$33,IF(AU69="F",'12.パネルラジエーター設備費用算出シート'!$N$33,IF(AU69="G",'12.パネルラジエーター設備費用算出シート'!$G$43,IF(AU69="H",'12.パネルラジエーター設備費用算出シート'!$N$43,IF(AU69="I",'12.パネルラジエーター設備費用算出シート'!$G$54,'12.パネルラジエーター設備費用算出シート'!$N$54))))))))))</f>
        <v/>
      </c>
      <c r="AW69" s="90"/>
      <c r="AX69" s="35"/>
      <c r="AY69" s="35"/>
      <c r="AZ69" s="35"/>
      <c r="BA69" s="35"/>
      <c r="BB69" s="65"/>
      <c r="BC69" s="35"/>
      <c r="BD69" s="35"/>
      <c r="BE69" s="65"/>
      <c r="BF69" s="35"/>
      <c r="BG69" s="35"/>
      <c r="BH69" s="35"/>
      <c r="BI69" s="35"/>
    </row>
    <row r="70" spans="1:61" s="36" customFormat="1">
      <c r="A70" s="92"/>
      <c r="B70" s="67">
        <v>58</v>
      </c>
      <c r="C70" s="104"/>
      <c r="D70" s="68"/>
      <c r="E70" s="93"/>
      <c r="F70" s="671"/>
      <c r="G70" s="671"/>
      <c r="H70" s="71"/>
      <c r="I70" s="72"/>
      <c r="J70" s="71"/>
      <c r="K70" s="673" t="str">
        <f t="shared" si="0"/>
        <v/>
      </c>
      <c r="L70" s="673" t="str">
        <f>IF($G70="","",IF(OR('2.全体概要'!$C$15=1,'2.全体概要'!$C$15=2),INDEX($BD$15:$BD$16,MATCH($G70,$BC$15:$BC$16,-1)),IF('2.全体概要'!$C$15=3,INDEX($BD$14:$BD$15,MATCH($G70,$BC$14:$BC$15,-1)),INDEX($BD$13:$BD$14,MATCH($G70,$BC$13:$BC$14,-1)))))</f>
        <v/>
      </c>
      <c r="M70" s="673" t="str">
        <f t="shared" si="1"/>
        <v/>
      </c>
      <c r="N70" s="674">
        <f t="shared" si="2"/>
        <v>0</v>
      </c>
      <c r="O70" s="90"/>
      <c r="P70" s="160"/>
      <c r="Q70" s="66"/>
      <c r="R70" s="88"/>
      <c r="S70" s="161"/>
      <c r="T70" s="66"/>
      <c r="U70" s="90"/>
      <c r="V70" s="160"/>
      <c r="W70" s="66"/>
      <c r="X70" s="88"/>
      <c r="Y70" s="161"/>
      <c r="Z70" s="66"/>
      <c r="AA70" s="90"/>
      <c r="AB70" s="71"/>
      <c r="AC70" s="90"/>
      <c r="AD70" s="160"/>
      <c r="AE70" s="90"/>
      <c r="AF70" s="160"/>
      <c r="AG70" s="90"/>
      <c r="AH70" s="71"/>
      <c r="AI70" s="90"/>
      <c r="AJ70" s="160"/>
      <c r="AK70" s="90"/>
      <c r="AL70" s="74"/>
      <c r="AM70" s="90"/>
      <c r="AN70" s="74"/>
      <c r="AO70" s="90"/>
      <c r="AP70" s="76"/>
      <c r="AQ70" s="90"/>
      <c r="AR70" s="71"/>
      <c r="AS70" s="324"/>
      <c r="AT70" s="90"/>
      <c r="AU70" s="71"/>
      <c r="AV70" s="677" t="str">
        <f>IF(AU70="","",IF(AU70="A",'12.パネルラジエーター設備費用算出シート'!$G$13,IF(AU70="B",'12.パネルラジエーター設備費用算出シート'!$N$13,IF(AU70="C",'12.パネルラジエーター設備費用算出シート'!$G$23,IF(AU70="D",'12.パネルラジエーター設備費用算出シート'!$N$23,IF(AU70="E",'12.パネルラジエーター設備費用算出シート'!$G$33,IF(AU70="F",'12.パネルラジエーター設備費用算出シート'!$N$33,IF(AU70="G",'12.パネルラジエーター設備費用算出シート'!$G$43,IF(AU70="H",'12.パネルラジエーター設備費用算出シート'!$N$43,IF(AU70="I",'12.パネルラジエーター設備費用算出シート'!$G$54,'12.パネルラジエーター設備費用算出シート'!$N$54))))))))))</f>
        <v/>
      </c>
      <c r="AW70" s="90"/>
      <c r="AX70" s="35"/>
      <c r="AY70" s="35"/>
      <c r="AZ70" s="35"/>
      <c r="BA70" s="35"/>
      <c r="BB70" s="65"/>
      <c r="BC70" s="35"/>
      <c r="BD70" s="35"/>
      <c r="BE70" s="65"/>
      <c r="BF70" s="35"/>
      <c r="BG70" s="35"/>
      <c r="BH70" s="35"/>
      <c r="BI70" s="35"/>
    </row>
    <row r="71" spans="1:61" s="36" customFormat="1">
      <c r="A71" s="92"/>
      <c r="B71" s="67">
        <v>59</v>
      </c>
      <c r="C71" s="104"/>
      <c r="D71" s="68"/>
      <c r="E71" s="93"/>
      <c r="F71" s="671"/>
      <c r="G71" s="671"/>
      <c r="H71" s="71"/>
      <c r="I71" s="72"/>
      <c r="J71" s="71"/>
      <c r="K71" s="673" t="str">
        <f t="shared" si="0"/>
        <v/>
      </c>
      <c r="L71" s="673" t="str">
        <f>IF($G71="","",IF(OR('2.全体概要'!$C$15=1,'2.全体概要'!$C$15=2),INDEX($BD$15:$BD$16,MATCH($G71,$BC$15:$BC$16,-1)),IF('2.全体概要'!$C$15=3,INDEX($BD$14:$BD$15,MATCH($G71,$BC$14:$BC$15,-1)),INDEX($BD$13:$BD$14,MATCH($G71,$BC$13:$BC$14,-1)))))</f>
        <v/>
      </c>
      <c r="M71" s="673" t="str">
        <f t="shared" si="1"/>
        <v/>
      </c>
      <c r="N71" s="674">
        <f t="shared" si="2"/>
        <v>0</v>
      </c>
      <c r="O71" s="90"/>
      <c r="P71" s="160"/>
      <c r="Q71" s="66"/>
      <c r="R71" s="88"/>
      <c r="S71" s="161"/>
      <c r="T71" s="66"/>
      <c r="U71" s="90"/>
      <c r="V71" s="160"/>
      <c r="W71" s="66"/>
      <c r="X71" s="88"/>
      <c r="Y71" s="161"/>
      <c r="Z71" s="66"/>
      <c r="AA71" s="90"/>
      <c r="AB71" s="71"/>
      <c r="AC71" s="90"/>
      <c r="AD71" s="160"/>
      <c r="AE71" s="90"/>
      <c r="AF71" s="160"/>
      <c r="AG71" s="90"/>
      <c r="AH71" s="71"/>
      <c r="AI71" s="90"/>
      <c r="AJ71" s="160"/>
      <c r="AK71" s="90"/>
      <c r="AL71" s="74"/>
      <c r="AM71" s="90"/>
      <c r="AN71" s="74"/>
      <c r="AO71" s="90"/>
      <c r="AP71" s="76"/>
      <c r="AQ71" s="90"/>
      <c r="AR71" s="71"/>
      <c r="AS71" s="324"/>
      <c r="AT71" s="90"/>
      <c r="AU71" s="71"/>
      <c r="AV71" s="677" t="str">
        <f>IF(AU71="","",IF(AU71="A",'12.パネルラジエーター設備費用算出シート'!$G$13,IF(AU71="B",'12.パネルラジエーター設備費用算出シート'!$N$13,IF(AU71="C",'12.パネルラジエーター設備費用算出シート'!$G$23,IF(AU71="D",'12.パネルラジエーター設備費用算出シート'!$N$23,IF(AU71="E",'12.パネルラジエーター設備費用算出シート'!$G$33,IF(AU71="F",'12.パネルラジエーター設備費用算出シート'!$N$33,IF(AU71="G",'12.パネルラジエーター設備費用算出シート'!$G$43,IF(AU71="H",'12.パネルラジエーター設備費用算出シート'!$N$43,IF(AU71="I",'12.パネルラジエーター設備費用算出シート'!$G$54,'12.パネルラジエーター設備費用算出シート'!$N$54))))))))))</f>
        <v/>
      </c>
      <c r="AW71" s="90"/>
      <c r="AX71" s="35"/>
      <c r="AY71" s="35"/>
      <c r="AZ71" s="35"/>
      <c r="BA71" s="35"/>
      <c r="BB71" s="65"/>
      <c r="BC71" s="35"/>
      <c r="BD71" s="35"/>
      <c r="BE71" s="65"/>
      <c r="BF71" s="35"/>
      <c r="BG71" s="35"/>
      <c r="BH71" s="35"/>
      <c r="BI71" s="35"/>
    </row>
    <row r="72" spans="1:61" s="36" customFormat="1">
      <c r="A72" s="92"/>
      <c r="B72" s="67">
        <v>60</v>
      </c>
      <c r="C72" s="104"/>
      <c r="D72" s="68"/>
      <c r="E72" s="93"/>
      <c r="F72" s="671"/>
      <c r="G72" s="671"/>
      <c r="H72" s="71"/>
      <c r="I72" s="72"/>
      <c r="J72" s="71"/>
      <c r="K72" s="673" t="str">
        <f t="shared" si="0"/>
        <v/>
      </c>
      <c r="L72" s="673" t="str">
        <f>IF($G72="","",IF(OR('2.全体概要'!$C$15=1,'2.全体概要'!$C$15=2),INDEX($BD$15:$BD$16,MATCH($G72,$BC$15:$BC$16,-1)),IF('2.全体概要'!$C$15=3,INDEX($BD$14:$BD$15,MATCH($G72,$BC$14:$BC$15,-1)),INDEX($BD$13:$BD$14,MATCH($G72,$BC$13:$BC$14,-1)))))</f>
        <v/>
      </c>
      <c r="M72" s="673" t="str">
        <f t="shared" si="1"/>
        <v/>
      </c>
      <c r="N72" s="674">
        <f t="shared" si="2"/>
        <v>0</v>
      </c>
      <c r="O72" s="90"/>
      <c r="P72" s="160"/>
      <c r="Q72" s="66"/>
      <c r="R72" s="88"/>
      <c r="S72" s="161"/>
      <c r="T72" s="66"/>
      <c r="U72" s="90"/>
      <c r="V72" s="160"/>
      <c r="W72" s="66"/>
      <c r="X72" s="88"/>
      <c r="Y72" s="161"/>
      <c r="Z72" s="66"/>
      <c r="AA72" s="90"/>
      <c r="AB72" s="71"/>
      <c r="AC72" s="90"/>
      <c r="AD72" s="160"/>
      <c r="AE72" s="90"/>
      <c r="AF72" s="160"/>
      <c r="AG72" s="90"/>
      <c r="AH72" s="71"/>
      <c r="AI72" s="90"/>
      <c r="AJ72" s="160"/>
      <c r="AK72" s="90"/>
      <c r="AL72" s="74"/>
      <c r="AM72" s="90"/>
      <c r="AN72" s="74"/>
      <c r="AO72" s="90"/>
      <c r="AP72" s="76"/>
      <c r="AQ72" s="90"/>
      <c r="AR72" s="71"/>
      <c r="AS72" s="324"/>
      <c r="AT72" s="90"/>
      <c r="AU72" s="71"/>
      <c r="AV72" s="677" t="str">
        <f>IF(AU72="","",IF(AU72="A",'12.パネルラジエーター設備費用算出シート'!$G$13,IF(AU72="B",'12.パネルラジエーター設備費用算出シート'!$N$13,IF(AU72="C",'12.パネルラジエーター設備費用算出シート'!$G$23,IF(AU72="D",'12.パネルラジエーター設備費用算出シート'!$N$23,IF(AU72="E",'12.パネルラジエーター設備費用算出シート'!$G$33,IF(AU72="F",'12.パネルラジエーター設備費用算出シート'!$N$33,IF(AU72="G",'12.パネルラジエーター設備費用算出シート'!$G$43,IF(AU72="H",'12.パネルラジエーター設備費用算出シート'!$N$43,IF(AU72="I",'12.パネルラジエーター設備費用算出シート'!$G$54,'12.パネルラジエーター設備費用算出シート'!$N$54))))))))))</f>
        <v/>
      </c>
      <c r="AW72" s="90"/>
      <c r="AX72" s="35"/>
      <c r="AY72" s="35"/>
      <c r="AZ72" s="35"/>
      <c r="BA72" s="35"/>
      <c r="BB72" s="65"/>
      <c r="BC72" s="35"/>
      <c r="BD72" s="35"/>
      <c r="BE72" s="65"/>
      <c r="BF72" s="35"/>
      <c r="BG72" s="35"/>
      <c r="BH72" s="35"/>
      <c r="BI72" s="35"/>
    </row>
    <row r="73" spans="1:61" s="36" customFormat="1">
      <c r="A73" s="92"/>
      <c r="B73" s="67">
        <v>61</v>
      </c>
      <c r="C73" s="104"/>
      <c r="D73" s="68"/>
      <c r="E73" s="93"/>
      <c r="F73" s="671"/>
      <c r="G73" s="671"/>
      <c r="H73" s="71"/>
      <c r="I73" s="72"/>
      <c r="J73" s="71"/>
      <c r="K73" s="673" t="str">
        <f t="shared" si="0"/>
        <v/>
      </c>
      <c r="L73" s="673" t="str">
        <f>IF($G73="","",IF(OR('2.全体概要'!$C$15=1,'2.全体概要'!$C$15=2),INDEX($BD$15:$BD$16,MATCH($G73,$BC$15:$BC$16,-1)),IF('2.全体概要'!$C$15=3,INDEX($BD$14:$BD$15,MATCH($G73,$BC$14:$BC$15,-1)),INDEX($BD$13:$BD$14,MATCH($G73,$BC$13:$BC$14,-1)))))</f>
        <v/>
      </c>
      <c r="M73" s="673" t="str">
        <f t="shared" si="1"/>
        <v/>
      </c>
      <c r="N73" s="674">
        <f t="shared" si="2"/>
        <v>0</v>
      </c>
      <c r="O73" s="90"/>
      <c r="P73" s="160"/>
      <c r="Q73" s="66"/>
      <c r="R73" s="88"/>
      <c r="S73" s="161"/>
      <c r="T73" s="66"/>
      <c r="U73" s="90"/>
      <c r="V73" s="160"/>
      <c r="W73" s="66"/>
      <c r="X73" s="88"/>
      <c r="Y73" s="161"/>
      <c r="Z73" s="66"/>
      <c r="AA73" s="90"/>
      <c r="AB73" s="71"/>
      <c r="AC73" s="90"/>
      <c r="AD73" s="160"/>
      <c r="AE73" s="90"/>
      <c r="AF73" s="160"/>
      <c r="AG73" s="90"/>
      <c r="AH73" s="71"/>
      <c r="AI73" s="90"/>
      <c r="AJ73" s="160"/>
      <c r="AK73" s="90"/>
      <c r="AL73" s="74"/>
      <c r="AM73" s="90"/>
      <c r="AN73" s="74"/>
      <c r="AO73" s="90"/>
      <c r="AP73" s="76"/>
      <c r="AQ73" s="90"/>
      <c r="AR73" s="71"/>
      <c r="AS73" s="324"/>
      <c r="AT73" s="90"/>
      <c r="AU73" s="71"/>
      <c r="AV73" s="677" t="str">
        <f>IF(AU73="","",IF(AU73="A",'12.パネルラジエーター設備費用算出シート'!$G$13,IF(AU73="B",'12.パネルラジエーター設備費用算出シート'!$N$13,IF(AU73="C",'12.パネルラジエーター設備費用算出シート'!$G$23,IF(AU73="D",'12.パネルラジエーター設備費用算出シート'!$N$23,IF(AU73="E",'12.パネルラジエーター設備費用算出シート'!$G$33,IF(AU73="F",'12.パネルラジエーター設備費用算出シート'!$N$33,IF(AU73="G",'12.パネルラジエーター設備費用算出シート'!$G$43,IF(AU73="H",'12.パネルラジエーター設備費用算出シート'!$N$43,IF(AU73="I",'12.パネルラジエーター設備費用算出シート'!$G$54,'12.パネルラジエーター設備費用算出シート'!$N$54))))))))))</f>
        <v/>
      </c>
      <c r="AW73" s="90"/>
      <c r="AX73" s="35"/>
      <c r="AY73" s="35"/>
      <c r="AZ73" s="35"/>
      <c r="BA73" s="35"/>
      <c r="BB73" s="65"/>
      <c r="BC73" s="35"/>
      <c r="BD73" s="35"/>
      <c r="BE73" s="65"/>
      <c r="BF73" s="35"/>
      <c r="BG73" s="35"/>
      <c r="BH73" s="35"/>
      <c r="BI73" s="35"/>
    </row>
    <row r="74" spans="1:61" s="36" customFormat="1">
      <c r="A74" s="92"/>
      <c r="B74" s="67">
        <v>62</v>
      </c>
      <c r="C74" s="104"/>
      <c r="D74" s="68"/>
      <c r="E74" s="93"/>
      <c r="F74" s="671"/>
      <c r="G74" s="671"/>
      <c r="H74" s="71"/>
      <c r="I74" s="72"/>
      <c r="J74" s="71"/>
      <c r="K74" s="673" t="str">
        <f t="shared" si="0"/>
        <v/>
      </c>
      <c r="L74" s="673" t="str">
        <f>IF($G74="","",IF(OR('2.全体概要'!$C$15=1,'2.全体概要'!$C$15=2),INDEX($BD$15:$BD$16,MATCH($G74,$BC$15:$BC$16,-1)),IF('2.全体概要'!$C$15=3,INDEX($BD$14:$BD$15,MATCH($G74,$BC$14:$BC$15,-1)),INDEX($BD$13:$BD$14,MATCH($G74,$BC$13:$BC$14,-1)))))</f>
        <v/>
      </c>
      <c r="M74" s="673" t="str">
        <f t="shared" si="1"/>
        <v/>
      </c>
      <c r="N74" s="674">
        <f t="shared" si="2"/>
        <v>0</v>
      </c>
      <c r="O74" s="90"/>
      <c r="P74" s="160"/>
      <c r="Q74" s="66"/>
      <c r="R74" s="88"/>
      <c r="S74" s="161"/>
      <c r="T74" s="66"/>
      <c r="U74" s="90"/>
      <c r="V74" s="160"/>
      <c r="W74" s="66"/>
      <c r="X74" s="88"/>
      <c r="Y74" s="161"/>
      <c r="Z74" s="66"/>
      <c r="AA74" s="90"/>
      <c r="AB74" s="71"/>
      <c r="AC74" s="90"/>
      <c r="AD74" s="160"/>
      <c r="AE74" s="90"/>
      <c r="AF74" s="160"/>
      <c r="AG74" s="90"/>
      <c r="AH74" s="71"/>
      <c r="AI74" s="90"/>
      <c r="AJ74" s="160"/>
      <c r="AK74" s="90"/>
      <c r="AL74" s="74"/>
      <c r="AM74" s="90"/>
      <c r="AN74" s="74"/>
      <c r="AO74" s="90"/>
      <c r="AP74" s="76"/>
      <c r="AQ74" s="90"/>
      <c r="AR74" s="71"/>
      <c r="AS74" s="324"/>
      <c r="AT74" s="90"/>
      <c r="AU74" s="71"/>
      <c r="AV74" s="677" t="str">
        <f>IF(AU74="","",IF(AU74="A",'12.パネルラジエーター設備費用算出シート'!$G$13,IF(AU74="B",'12.パネルラジエーター設備費用算出シート'!$N$13,IF(AU74="C",'12.パネルラジエーター設備費用算出シート'!$G$23,IF(AU74="D",'12.パネルラジエーター設備費用算出シート'!$N$23,IF(AU74="E",'12.パネルラジエーター設備費用算出シート'!$G$33,IF(AU74="F",'12.パネルラジエーター設備費用算出シート'!$N$33,IF(AU74="G",'12.パネルラジエーター設備費用算出シート'!$G$43,IF(AU74="H",'12.パネルラジエーター設備費用算出シート'!$N$43,IF(AU74="I",'12.パネルラジエーター設備費用算出シート'!$G$54,'12.パネルラジエーター設備費用算出シート'!$N$54))))))))))</f>
        <v/>
      </c>
      <c r="AW74" s="90"/>
      <c r="AX74" s="35"/>
      <c r="AY74" s="35"/>
      <c r="AZ74" s="35"/>
      <c r="BA74" s="35"/>
      <c r="BB74" s="65"/>
      <c r="BC74" s="35"/>
      <c r="BD74" s="35"/>
      <c r="BE74" s="65"/>
      <c r="BF74" s="35"/>
      <c r="BG74" s="35"/>
      <c r="BH74" s="35"/>
      <c r="BI74" s="35"/>
    </row>
    <row r="75" spans="1:61" s="36" customFormat="1">
      <c r="A75" s="92"/>
      <c r="B75" s="67">
        <v>63</v>
      </c>
      <c r="C75" s="104"/>
      <c r="D75" s="68"/>
      <c r="E75" s="93"/>
      <c r="F75" s="671"/>
      <c r="G75" s="671"/>
      <c r="H75" s="71"/>
      <c r="I75" s="72"/>
      <c r="J75" s="71"/>
      <c r="K75" s="673" t="str">
        <f t="shared" si="0"/>
        <v/>
      </c>
      <c r="L75" s="673" t="str">
        <f>IF($G75="","",IF(OR('2.全体概要'!$C$15=1,'2.全体概要'!$C$15=2),INDEX($BD$15:$BD$16,MATCH($G75,$BC$15:$BC$16,-1)),IF('2.全体概要'!$C$15=3,INDEX($BD$14:$BD$15,MATCH($G75,$BC$14:$BC$15,-1)),INDEX($BD$13:$BD$14,MATCH($G75,$BC$13:$BC$14,-1)))))</f>
        <v/>
      </c>
      <c r="M75" s="673" t="str">
        <f t="shared" si="1"/>
        <v/>
      </c>
      <c r="N75" s="674">
        <f t="shared" si="2"/>
        <v>0</v>
      </c>
      <c r="O75" s="90"/>
      <c r="P75" s="160"/>
      <c r="Q75" s="66"/>
      <c r="R75" s="88"/>
      <c r="S75" s="161"/>
      <c r="T75" s="66"/>
      <c r="U75" s="90"/>
      <c r="V75" s="160"/>
      <c r="W75" s="66"/>
      <c r="X75" s="88"/>
      <c r="Y75" s="161"/>
      <c r="Z75" s="66"/>
      <c r="AA75" s="90"/>
      <c r="AB75" s="71"/>
      <c r="AC75" s="90"/>
      <c r="AD75" s="160"/>
      <c r="AE75" s="90"/>
      <c r="AF75" s="160"/>
      <c r="AG75" s="90"/>
      <c r="AH75" s="71"/>
      <c r="AI75" s="90"/>
      <c r="AJ75" s="160"/>
      <c r="AK75" s="90"/>
      <c r="AL75" s="74"/>
      <c r="AM75" s="90"/>
      <c r="AN75" s="74"/>
      <c r="AO75" s="90"/>
      <c r="AP75" s="76"/>
      <c r="AQ75" s="90"/>
      <c r="AR75" s="71"/>
      <c r="AS75" s="324"/>
      <c r="AT75" s="90"/>
      <c r="AU75" s="71"/>
      <c r="AV75" s="677" t="str">
        <f>IF(AU75="","",IF(AU75="A",'12.パネルラジエーター設備費用算出シート'!$G$13,IF(AU75="B",'12.パネルラジエーター設備費用算出シート'!$N$13,IF(AU75="C",'12.パネルラジエーター設備費用算出シート'!$G$23,IF(AU75="D",'12.パネルラジエーター設備費用算出シート'!$N$23,IF(AU75="E",'12.パネルラジエーター設備費用算出シート'!$G$33,IF(AU75="F",'12.パネルラジエーター設備費用算出シート'!$N$33,IF(AU75="G",'12.パネルラジエーター設備費用算出シート'!$G$43,IF(AU75="H",'12.パネルラジエーター設備費用算出シート'!$N$43,IF(AU75="I",'12.パネルラジエーター設備費用算出シート'!$G$54,'12.パネルラジエーター設備費用算出シート'!$N$54))))))))))</f>
        <v/>
      </c>
      <c r="AW75" s="90"/>
      <c r="AX75" s="35"/>
      <c r="AY75" s="35"/>
      <c r="AZ75" s="35"/>
      <c r="BA75" s="35"/>
      <c r="BB75" s="65"/>
      <c r="BC75" s="35"/>
      <c r="BD75" s="35"/>
      <c r="BE75" s="65"/>
      <c r="BF75" s="35"/>
      <c r="BG75" s="35"/>
      <c r="BH75" s="35"/>
      <c r="BI75" s="35"/>
    </row>
    <row r="76" spans="1:61" s="36" customFormat="1">
      <c r="A76" s="92"/>
      <c r="B76" s="67">
        <v>64</v>
      </c>
      <c r="C76" s="104"/>
      <c r="D76" s="68"/>
      <c r="E76" s="93"/>
      <c r="F76" s="671"/>
      <c r="G76" s="671"/>
      <c r="H76" s="71"/>
      <c r="I76" s="72"/>
      <c r="J76" s="71"/>
      <c r="K76" s="673" t="str">
        <f t="shared" si="0"/>
        <v/>
      </c>
      <c r="L76" s="673" t="str">
        <f>IF($G76="","",IF(OR('2.全体概要'!$C$15=1,'2.全体概要'!$C$15=2),INDEX($BD$15:$BD$16,MATCH($G76,$BC$15:$BC$16,-1)),IF('2.全体概要'!$C$15=3,INDEX($BD$14:$BD$15,MATCH($G76,$BC$14:$BC$15,-1)),INDEX($BD$13:$BD$14,MATCH($G76,$BC$13:$BC$14,-1)))))</f>
        <v/>
      </c>
      <c r="M76" s="673" t="str">
        <f t="shared" si="1"/>
        <v/>
      </c>
      <c r="N76" s="674">
        <f t="shared" si="2"/>
        <v>0</v>
      </c>
      <c r="O76" s="90"/>
      <c r="P76" s="160"/>
      <c r="Q76" s="66"/>
      <c r="R76" s="88"/>
      <c r="S76" s="161"/>
      <c r="T76" s="66"/>
      <c r="U76" s="90"/>
      <c r="V76" s="160"/>
      <c r="W76" s="66"/>
      <c r="X76" s="88"/>
      <c r="Y76" s="161"/>
      <c r="Z76" s="66"/>
      <c r="AA76" s="90"/>
      <c r="AB76" s="71"/>
      <c r="AC76" s="90"/>
      <c r="AD76" s="160"/>
      <c r="AE76" s="90"/>
      <c r="AF76" s="160"/>
      <c r="AG76" s="90"/>
      <c r="AH76" s="71"/>
      <c r="AI76" s="90"/>
      <c r="AJ76" s="160"/>
      <c r="AK76" s="90"/>
      <c r="AL76" s="74"/>
      <c r="AM76" s="90"/>
      <c r="AN76" s="74"/>
      <c r="AO76" s="90"/>
      <c r="AP76" s="76"/>
      <c r="AQ76" s="90"/>
      <c r="AR76" s="71"/>
      <c r="AS76" s="324"/>
      <c r="AT76" s="90"/>
      <c r="AU76" s="71"/>
      <c r="AV76" s="677" t="str">
        <f>IF(AU76="","",IF(AU76="A",'12.パネルラジエーター設備費用算出シート'!$G$13,IF(AU76="B",'12.パネルラジエーター設備費用算出シート'!$N$13,IF(AU76="C",'12.パネルラジエーター設備費用算出シート'!$G$23,IF(AU76="D",'12.パネルラジエーター設備費用算出シート'!$N$23,IF(AU76="E",'12.パネルラジエーター設備費用算出シート'!$G$33,IF(AU76="F",'12.パネルラジエーター設備費用算出シート'!$N$33,IF(AU76="G",'12.パネルラジエーター設備費用算出シート'!$G$43,IF(AU76="H",'12.パネルラジエーター設備費用算出シート'!$N$43,IF(AU76="I",'12.パネルラジエーター設備費用算出シート'!$G$54,'12.パネルラジエーター設備費用算出シート'!$N$54))))))))))</f>
        <v/>
      </c>
      <c r="AW76" s="90"/>
      <c r="AX76" s="35"/>
      <c r="AY76" s="35"/>
      <c r="AZ76" s="35"/>
      <c r="BA76" s="35"/>
      <c r="BB76" s="65"/>
      <c r="BC76" s="35"/>
      <c r="BD76" s="35"/>
      <c r="BE76" s="65"/>
      <c r="BF76" s="35"/>
      <c r="BG76" s="35"/>
      <c r="BH76" s="35"/>
      <c r="BI76" s="35"/>
    </row>
    <row r="77" spans="1:61" s="36" customFormat="1">
      <c r="A77" s="92"/>
      <c r="B77" s="67">
        <v>65</v>
      </c>
      <c r="C77" s="104"/>
      <c r="D77" s="68"/>
      <c r="E77" s="93"/>
      <c r="F77" s="671"/>
      <c r="G77" s="671"/>
      <c r="H77" s="71"/>
      <c r="I77" s="72"/>
      <c r="J77" s="71"/>
      <c r="K77" s="673" t="str">
        <f t="shared" ref="K77:K140" si="3">IF($F77="","",VLOOKUP($F77,$AZ$13:$BA$17,2,TRUE))</f>
        <v/>
      </c>
      <c r="L77" s="673" t="str">
        <f>IF($G77="","",IF(OR('2.全体概要'!$C$15=1,'2.全体概要'!$C$15=2),INDEX($BD$15:$BD$16,MATCH($G77,$BC$15:$BC$16,-1)),IF('2.全体概要'!$C$15=3,INDEX($BD$14:$BD$15,MATCH($G77,$BC$14:$BC$15,-1)),INDEX($BD$13:$BD$14,MATCH($G77,$BC$13:$BC$14,-1)))))</f>
        <v/>
      </c>
      <c r="M77" s="673" t="str">
        <f t="shared" ref="M77:M140" si="4">IF(OR($F77="",$H77="",$I77=""),"",VLOOKUP($H77&amp;$I77,$BF$13:$BI$18,IF($F77&lt;50,2,IF(AND($J77="該当",$H77="角住戸"),4,3)),FALSE))</f>
        <v/>
      </c>
      <c r="N77" s="674">
        <f t="shared" si="2"/>
        <v>0</v>
      </c>
      <c r="O77" s="90"/>
      <c r="P77" s="160"/>
      <c r="Q77" s="66"/>
      <c r="R77" s="88"/>
      <c r="S77" s="161"/>
      <c r="T77" s="66"/>
      <c r="U77" s="90"/>
      <c r="V77" s="160"/>
      <c r="W77" s="66"/>
      <c r="X77" s="88"/>
      <c r="Y77" s="161"/>
      <c r="Z77" s="66"/>
      <c r="AA77" s="90"/>
      <c r="AB77" s="71"/>
      <c r="AC77" s="90"/>
      <c r="AD77" s="160"/>
      <c r="AE77" s="90"/>
      <c r="AF77" s="160"/>
      <c r="AG77" s="90"/>
      <c r="AH77" s="71"/>
      <c r="AI77" s="90"/>
      <c r="AJ77" s="160"/>
      <c r="AK77" s="90"/>
      <c r="AL77" s="74"/>
      <c r="AM77" s="90"/>
      <c r="AN77" s="74"/>
      <c r="AO77" s="90"/>
      <c r="AP77" s="76"/>
      <c r="AQ77" s="90"/>
      <c r="AR77" s="71"/>
      <c r="AS77" s="324"/>
      <c r="AT77" s="90"/>
      <c r="AU77" s="71"/>
      <c r="AV77" s="677" t="str">
        <f>IF(AU77="","",IF(AU77="A",'12.パネルラジエーター設備費用算出シート'!$G$13,IF(AU77="B",'12.パネルラジエーター設備費用算出シート'!$N$13,IF(AU77="C",'12.パネルラジエーター設備費用算出シート'!$G$23,IF(AU77="D",'12.パネルラジエーター設備費用算出シート'!$N$23,IF(AU77="E",'12.パネルラジエーター設備費用算出シート'!$G$33,IF(AU77="F",'12.パネルラジエーター設備費用算出シート'!$N$33,IF(AU77="G",'12.パネルラジエーター設備費用算出シート'!$G$43,IF(AU77="H",'12.パネルラジエーター設備費用算出シート'!$N$43,IF(AU77="I",'12.パネルラジエーター設備費用算出シート'!$G$54,'12.パネルラジエーター設備費用算出シート'!$N$54))))))))))</f>
        <v/>
      </c>
      <c r="AW77" s="90"/>
      <c r="AX77" s="35"/>
      <c r="AY77" s="35"/>
      <c r="AZ77" s="35"/>
      <c r="BA77" s="35"/>
      <c r="BB77" s="65"/>
      <c r="BC77" s="35"/>
      <c r="BD77" s="35"/>
      <c r="BE77" s="65"/>
      <c r="BF77" s="35"/>
      <c r="BG77" s="35"/>
      <c r="BH77" s="35"/>
      <c r="BI77" s="35"/>
    </row>
    <row r="78" spans="1:61" s="36" customFormat="1">
      <c r="A78" s="92"/>
      <c r="B78" s="67">
        <v>66</v>
      </c>
      <c r="C78" s="104"/>
      <c r="D78" s="68"/>
      <c r="E78" s="93"/>
      <c r="F78" s="671"/>
      <c r="G78" s="671"/>
      <c r="H78" s="71"/>
      <c r="I78" s="72"/>
      <c r="J78" s="71"/>
      <c r="K78" s="673" t="str">
        <f t="shared" si="3"/>
        <v/>
      </c>
      <c r="L78" s="673" t="str">
        <f>IF($G78="","",IF(OR('2.全体概要'!$C$15=1,'2.全体概要'!$C$15=2),INDEX($BD$15:$BD$16,MATCH($G78,$BC$15:$BC$16,-1)),IF('2.全体概要'!$C$15=3,INDEX($BD$14:$BD$15,MATCH($G78,$BC$14:$BC$15,-1)),INDEX($BD$13:$BD$14,MATCH($G78,$BC$13:$BC$14,-1)))))</f>
        <v/>
      </c>
      <c r="M78" s="673" t="str">
        <f t="shared" si="4"/>
        <v/>
      </c>
      <c r="N78" s="674">
        <f t="shared" si="2"/>
        <v>0</v>
      </c>
      <c r="O78" s="90"/>
      <c r="P78" s="160"/>
      <c r="Q78" s="66"/>
      <c r="R78" s="88"/>
      <c r="S78" s="161"/>
      <c r="T78" s="66"/>
      <c r="U78" s="90"/>
      <c r="V78" s="160"/>
      <c r="W78" s="66"/>
      <c r="X78" s="88"/>
      <c r="Y78" s="161"/>
      <c r="Z78" s="66"/>
      <c r="AA78" s="90"/>
      <c r="AB78" s="71"/>
      <c r="AC78" s="90"/>
      <c r="AD78" s="160"/>
      <c r="AE78" s="90"/>
      <c r="AF78" s="160"/>
      <c r="AG78" s="90"/>
      <c r="AH78" s="71"/>
      <c r="AI78" s="90"/>
      <c r="AJ78" s="160"/>
      <c r="AK78" s="90"/>
      <c r="AL78" s="74"/>
      <c r="AM78" s="90"/>
      <c r="AN78" s="74"/>
      <c r="AO78" s="90"/>
      <c r="AP78" s="76"/>
      <c r="AQ78" s="90"/>
      <c r="AR78" s="71"/>
      <c r="AS78" s="324"/>
      <c r="AT78" s="90"/>
      <c r="AU78" s="71"/>
      <c r="AV78" s="677" t="str">
        <f>IF(AU78="","",IF(AU78="A",'12.パネルラジエーター設備費用算出シート'!$G$13,IF(AU78="B",'12.パネルラジエーター設備費用算出シート'!$N$13,IF(AU78="C",'12.パネルラジエーター設備費用算出シート'!$G$23,IF(AU78="D",'12.パネルラジエーター設備費用算出シート'!$N$23,IF(AU78="E",'12.パネルラジエーター設備費用算出シート'!$G$33,IF(AU78="F",'12.パネルラジエーター設備費用算出シート'!$N$33,IF(AU78="G",'12.パネルラジエーター設備費用算出シート'!$G$43,IF(AU78="H",'12.パネルラジエーター設備費用算出シート'!$N$43,IF(AU78="I",'12.パネルラジエーター設備費用算出シート'!$G$54,'12.パネルラジエーター設備費用算出シート'!$N$54))))))))))</f>
        <v/>
      </c>
      <c r="AW78" s="90"/>
      <c r="AX78" s="35"/>
      <c r="AY78" s="35"/>
      <c r="AZ78" s="35"/>
      <c r="BA78" s="35"/>
      <c r="BB78" s="65"/>
      <c r="BC78" s="35"/>
      <c r="BD78" s="35"/>
      <c r="BE78" s="65"/>
      <c r="BF78" s="35"/>
      <c r="BG78" s="35"/>
      <c r="BH78" s="35"/>
      <c r="BI78" s="35"/>
    </row>
    <row r="79" spans="1:61" s="36" customFormat="1">
      <c r="A79" s="92"/>
      <c r="B79" s="67">
        <v>67</v>
      </c>
      <c r="C79" s="104"/>
      <c r="D79" s="68"/>
      <c r="E79" s="93"/>
      <c r="F79" s="671"/>
      <c r="G79" s="671"/>
      <c r="H79" s="71"/>
      <c r="I79" s="72"/>
      <c r="J79" s="71"/>
      <c r="K79" s="673" t="str">
        <f t="shared" si="3"/>
        <v/>
      </c>
      <c r="L79" s="673" t="str">
        <f>IF($G79="","",IF(OR('2.全体概要'!$C$15=1,'2.全体概要'!$C$15=2),INDEX($BD$15:$BD$16,MATCH($G79,$BC$15:$BC$16,-1)),IF('2.全体概要'!$C$15=3,INDEX($BD$14:$BD$15,MATCH($G79,$BC$14:$BC$15,-1)),INDEX($BD$13:$BD$14,MATCH($G79,$BC$13:$BC$14,-1)))))</f>
        <v/>
      </c>
      <c r="M79" s="673" t="str">
        <f t="shared" si="4"/>
        <v/>
      </c>
      <c r="N79" s="674">
        <f t="shared" si="2"/>
        <v>0</v>
      </c>
      <c r="O79" s="90"/>
      <c r="P79" s="160"/>
      <c r="Q79" s="66"/>
      <c r="R79" s="88"/>
      <c r="S79" s="161"/>
      <c r="T79" s="66"/>
      <c r="U79" s="90"/>
      <c r="V79" s="160"/>
      <c r="W79" s="66"/>
      <c r="X79" s="88"/>
      <c r="Y79" s="161"/>
      <c r="Z79" s="66"/>
      <c r="AA79" s="90"/>
      <c r="AB79" s="71"/>
      <c r="AC79" s="90"/>
      <c r="AD79" s="160"/>
      <c r="AE79" s="90"/>
      <c r="AF79" s="160"/>
      <c r="AG79" s="90"/>
      <c r="AH79" s="71"/>
      <c r="AI79" s="90"/>
      <c r="AJ79" s="160"/>
      <c r="AK79" s="90"/>
      <c r="AL79" s="74"/>
      <c r="AM79" s="90"/>
      <c r="AN79" s="74"/>
      <c r="AO79" s="90"/>
      <c r="AP79" s="76"/>
      <c r="AQ79" s="90"/>
      <c r="AR79" s="71"/>
      <c r="AS79" s="324"/>
      <c r="AT79" s="90"/>
      <c r="AU79" s="71"/>
      <c r="AV79" s="677" t="str">
        <f>IF(AU79="","",IF(AU79="A",'12.パネルラジエーター設備費用算出シート'!$G$13,IF(AU79="B",'12.パネルラジエーター設備費用算出シート'!$N$13,IF(AU79="C",'12.パネルラジエーター設備費用算出シート'!$G$23,IF(AU79="D",'12.パネルラジエーター設備費用算出シート'!$N$23,IF(AU79="E",'12.パネルラジエーター設備費用算出シート'!$G$33,IF(AU79="F",'12.パネルラジエーター設備費用算出シート'!$N$33,IF(AU79="G",'12.パネルラジエーター設備費用算出シート'!$G$43,IF(AU79="H",'12.パネルラジエーター設備費用算出シート'!$N$43,IF(AU79="I",'12.パネルラジエーター設備費用算出シート'!$G$54,'12.パネルラジエーター設備費用算出シート'!$N$54))))))))))</f>
        <v/>
      </c>
      <c r="AW79" s="90"/>
      <c r="AX79" s="35"/>
      <c r="AY79" s="35"/>
      <c r="AZ79" s="35"/>
      <c r="BA79" s="35"/>
      <c r="BB79" s="65"/>
      <c r="BC79" s="35"/>
      <c r="BD79" s="35"/>
      <c r="BE79" s="65"/>
      <c r="BF79" s="35"/>
      <c r="BG79" s="35"/>
      <c r="BH79" s="35"/>
      <c r="BI79" s="35"/>
    </row>
    <row r="80" spans="1:61" s="36" customFormat="1">
      <c r="A80" s="92"/>
      <c r="B80" s="67">
        <v>68</v>
      </c>
      <c r="C80" s="104"/>
      <c r="D80" s="68"/>
      <c r="E80" s="93"/>
      <c r="F80" s="671"/>
      <c r="G80" s="671"/>
      <c r="H80" s="71"/>
      <c r="I80" s="72"/>
      <c r="J80" s="71"/>
      <c r="K80" s="673" t="str">
        <f t="shared" si="3"/>
        <v/>
      </c>
      <c r="L80" s="673" t="str">
        <f>IF($G80="","",IF(OR('2.全体概要'!$C$15=1,'2.全体概要'!$C$15=2),INDEX($BD$15:$BD$16,MATCH($G80,$BC$15:$BC$16,-1)),IF('2.全体概要'!$C$15=3,INDEX($BD$14:$BD$15,MATCH($G80,$BC$14:$BC$15,-1)),INDEX($BD$13:$BD$14,MATCH($G80,$BC$13:$BC$14,-1)))))</f>
        <v/>
      </c>
      <c r="M80" s="673" t="str">
        <f t="shared" si="4"/>
        <v/>
      </c>
      <c r="N80" s="674">
        <f t="shared" si="2"/>
        <v>0</v>
      </c>
      <c r="O80" s="90"/>
      <c r="P80" s="160"/>
      <c r="Q80" s="66"/>
      <c r="R80" s="88"/>
      <c r="S80" s="161"/>
      <c r="T80" s="66"/>
      <c r="U80" s="90"/>
      <c r="V80" s="160"/>
      <c r="W80" s="66"/>
      <c r="X80" s="88"/>
      <c r="Y80" s="161"/>
      <c r="Z80" s="66"/>
      <c r="AA80" s="90"/>
      <c r="AB80" s="71"/>
      <c r="AC80" s="90"/>
      <c r="AD80" s="160"/>
      <c r="AE80" s="90"/>
      <c r="AF80" s="160"/>
      <c r="AG80" s="90"/>
      <c r="AH80" s="71"/>
      <c r="AI80" s="90"/>
      <c r="AJ80" s="160"/>
      <c r="AK80" s="90"/>
      <c r="AL80" s="74"/>
      <c r="AM80" s="90"/>
      <c r="AN80" s="74"/>
      <c r="AO80" s="90"/>
      <c r="AP80" s="76"/>
      <c r="AQ80" s="90"/>
      <c r="AR80" s="71"/>
      <c r="AS80" s="324"/>
      <c r="AT80" s="90"/>
      <c r="AU80" s="71"/>
      <c r="AV80" s="677" t="str">
        <f>IF(AU80="","",IF(AU80="A",'12.パネルラジエーター設備費用算出シート'!$G$13,IF(AU80="B",'12.パネルラジエーター設備費用算出シート'!$N$13,IF(AU80="C",'12.パネルラジエーター設備費用算出シート'!$G$23,IF(AU80="D",'12.パネルラジエーター設備費用算出シート'!$N$23,IF(AU80="E",'12.パネルラジエーター設備費用算出シート'!$G$33,IF(AU80="F",'12.パネルラジエーター設備費用算出シート'!$N$33,IF(AU80="G",'12.パネルラジエーター設備費用算出シート'!$G$43,IF(AU80="H",'12.パネルラジエーター設備費用算出シート'!$N$43,IF(AU80="I",'12.パネルラジエーター設備費用算出シート'!$G$54,'12.パネルラジエーター設備費用算出シート'!$N$54))))))))))</f>
        <v/>
      </c>
      <c r="AW80" s="90"/>
      <c r="AX80" s="35"/>
      <c r="AY80" s="35"/>
      <c r="AZ80" s="35"/>
      <c r="BA80" s="35"/>
      <c r="BB80" s="65"/>
      <c r="BC80" s="35"/>
      <c r="BD80" s="35"/>
      <c r="BE80" s="65"/>
      <c r="BF80" s="35"/>
      <c r="BG80" s="35"/>
      <c r="BH80" s="35"/>
      <c r="BI80" s="35"/>
    </row>
    <row r="81" spans="1:61" s="36" customFormat="1">
      <c r="A81" s="92"/>
      <c r="B81" s="67">
        <v>69</v>
      </c>
      <c r="C81" s="104"/>
      <c r="D81" s="68"/>
      <c r="E81" s="93"/>
      <c r="F81" s="671"/>
      <c r="G81" s="671"/>
      <c r="H81" s="71"/>
      <c r="I81" s="72"/>
      <c r="J81" s="71"/>
      <c r="K81" s="673" t="str">
        <f t="shared" si="3"/>
        <v/>
      </c>
      <c r="L81" s="673" t="str">
        <f>IF($G81="","",IF(OR('2.全体概要'!$C$15=1,'2.全体概要'!$C$15=2),INDEX($BD$15:$BD$16,MATCH($G81,$BC$15:$BC$16,-1)),IF('2.全体概要'!$C$15=3,INDEX($BD$14:$BD$15,MATCH($G81,$BC$14:$BC$15,-1)),INDEX($BD$13:$BD$14,MATCH($G81,$BC$13:$BC$14,-1)))))</f>
        <v/>
      </c>
      <c r="M81" s="673" t="str">
        <f t="shared" si="4"/>
        <v/>
      </c>
      <c r="N81" s="674">
        <f t="shared" si="2"/>
        <v>0</v>
      </c>
      <c r="O81" s="90"/>
      <c r="P81" s="160"/>
      <c r="Q81" s="66"/>
      <c r="R81" s="88"/>
      <c r="S81" s="161"/>
      <c r="T81" s="66"/>
      <c r="U81" s="90"/>
      <c r="V81" s="160"/>
      <c r="W81" s="66"/>
      <c r="X81" s="88"/>
      <c r="Y81" s="161"/>
      <c r="Z81" s="66"/>
      <c r="AA81" s="90"/>
      <c r="AB81" s="71"/>
      <c r="AC81" s="90"/>
      <c r="AD81" s="160"/>
      <c r="AE81" s="90"/>
      <c r="AF81" s="160"/>
      <c r="AG81" s="90"/>
      <c r="AH81" s="71"/>
      <c r="AI81" s="90"/>
      <c r="AJ81" s="160"/>
      <c r="AK81" s="90"/>
      <c r="AL81" s="74"/>
      <c r="AM81" s="90"/>
      <c r="AN81" s="74"/>
      <c r="AO81" s="90"/>
      <c r="AP81" s="76"/>
      <c r="AQ81" s="90"/>
      <c r="AR81" s="71"/>
      <c r="AS81" s="324"/>
      <c r="AT81" s="90"/>
      <c r="AU81" s="71"/>
      <c r="AV81" s="677" t="str">
        <f>IF(AU81="","",IF(AU81="A",'12.パネルラジエーター設備費用算出シート'!$G$13,IF(AU81="B",'12.パネルラジエーター設備費用算出シート'!$N$13,IF(AU81="C",'12.パネルラジエーター設備費用算出シート'!$G$23,IF(AU81="D",'12.パネルラジエーター設備費用算出シート'!$N$23,IF(AU81="E",'12.パネルラジエーター設備費用算出シート'!$G$33,IF(AU81="F",'12.パネルラジエーター設備費用算出シート'!$N$33,IF(AU81="G",'12.パネルラジエーター設備費用算出シート'!$G$43,IF(AU81="H",'12.パネルラジエーター設備費用算出シート'!$N$43,IF(AU81="I",'12.パネルラジエーター設備費用算出シート'!$G$54,'12.パネルラジエーター設備費用算出シート'!$N$54))))))))))</f>
        <v/>
      </c>
      <c r="AW81" s="90"/>
      <c r="AX81" s="35"/>
      <c r="AY81" s="35"/>
      <c r="AZ81" s="35"/>
      <c r="BA81" s="35"/>
      <c r="BB81" s="65"/>
      <c r="BC81" s="35"/>
      <c r="BD81" s="35"/>
      <c r="BE81" s="65"/>
      <c r="BF81" s="35"/>
      <c r="BG81" s="35"/>
      <c r="BH81" s="35"/>
      <c r="BI81" s="35"/>
    </row>
    <row r="82" spans="1:61" s="36" customFormat="1">
      <c r="A82" s="92"/>
      <c r="B82" s="67">
        <v>70</v>
      </c>
      <c r="C82" s="104"/>
      <c r="D82" s="68"/>
      <c r="E82" s="93"/>
      <c r="F82" s="671"/>
      <c r="G82" s="671"/>
      <c r="H82" s="71"/>
      <c r="I82" s="72"/>
      <c r="J82" s="71"/>
      <c r="K82" s="673" t="str">
        <f t="shared" si="3"/>
        <v/>
      </c>
      <c r="L82" s="673" t="str">
        <f>IF($G82="","",IF(OR('2.全体概要'!$C$15=1,'2.全体概要'!$C$15=2),INDEX($BD$15:$BD$16,MATCH($G82,$BC$15:$BC$16,-1)),IF('2.全体概要'!$C$15=3,INDEX($BD$14:$BD$15,MATCH($G82,$BC$14:$BC$15,-1)),INDEX($BD$13:$BD$14,MATCH($G82,$BC$13:$BC$14,-1)))))</f>
        <v/>
      </c>
      <c r="M82" s="673" t="str">
        <f t="shared" si="4"/>
        <v/>
      </c>
      <c r="N82" s="674">
        <f t="shared" ref="N82:N145" si="5">IF(OR(K82="",L82="",M82=""),0,(700000*K82*L82*M82))</f>
        <v>0</v>
      </c>
      <c r="O82" s="90"/>
      <c r="P82" s="160"/>
      <c r="Q82" s="66"/>
      <c r="R82" s="88"/>
      <c r="S82" s="161"/>
      <c r="T82" s="66"/>
      <c r="U82" s="90"/>
      <c r="V82" s="160"/>
      <c r="W82" s="66"/>
      <c r="X82" s="88"/>
      <c r="Y82" s="161"/>
      <c r="Z82" s="66"/>
      <c r="AA82" s="90"/>
      <c r="AB82" s="71"/>
      <c r="AC82" s="90"/>
      <c r="AD82" s="160"/>
      <c r="AE82" s="90"/>
      <c r="AF82" s="160"/>
      <c r="AG82" s="90"/>
      <c r="AH82" s="71"/>
      <c r="AI82" s="90"/>
      <c r="AJ82" s="160"/>
      <c r="AK82" s="90"/>
      <c r="AL82" s="74"/>
      <c r="AM82" s="90"/>
      <c r="AN82" s="74"/>
      <c r="AO82" s="90"/>
      <c r="AP82" s="76"/>
      <c r="AQ82" s="90"/>
      <c r="AR82" s="71"/>
      <c r="AS82" s="324"/>
      <c r="AT82" s="90"/>
      <c r="AU82" s="71"/>
      <c r="AV82" s="677" t="str">
        <f>IF(AU82="","",IF(AU82="A",'12.パネルラジエーター設備費用算出シート'!$G$13,IF(AU82="B",'12.パネルラジエーター設備費用算出シート'!$N$13,IF(AU82="C",'12.パネルラジエーター設備費用算出シート'!$G$23,IF(AU82="D",'12.パネルラジエーター設備費用算出シート'!$N$23,IF(AU82="E",'12.パネルラジエーター設備費用算出シート'!$G$33,IF(AU82="F",'12.パネルラジエーター設備費用算出シート'!$N$33,IF(AU82="G",'12.パネルラジエーター設備費用算出シート'!$G$43,IF(AU82="H",'12.パネルラジエーター設備費用算出シート'!$N$43,IF(AU82="I",'12.パネルラジエーター設備費用算出シート'!$G$54,'12.パネルラジエーター設備費用算出シート'!$N$54))))))))))</f>
        <v/>
      </c>
      <c r="AW82" s="90"/>
      <c r="AX82" s="35"/>
      <c r="AY82" s="35"/>
      <c r="AZ82" s="35"/>
      <c r="BA82" s="35"/>
      <c r="BB82" s="65"/>
      <c r="BC82" s="35"/>
      <c r="BD82" s="35"/>
      <c r="BE82" s="65"/>
      <c r="BF82" s="35"/>
      <c r="BG82" s="35"/>
      <c r="BH82" s="35"/>
      <c r="BI82" s="35"/>
    </row>
    <row r="83" spans="1:61" s="36" customFormat="1">
      <c r="A83" s="92"/>
      <c r="B83" s="67">
        <v>71</v>
      </c>
      <c r="C83" s="104"/>
      <c r="D83" s="68"/>
      <c r="E83" s="93"/>
      <c r="F83" s="671"/>
      <c r="G83" s="671"/>
      <c r="H83" s="71"/>
      <c r="I83" s="72"/>
      <c r="J83" s="71"/>
      <c r="K83" s="673" t="str">
        <f t="shared" si="3"/>
        <v/>
      </c>
      <c r="L83" s="673" t="str">
        <f>IF($G83="","",IF(OR('2.全体概要'!$C$15=1,'2.全体概要'!$C$15=2),INDEX($BD$15:$BD$16,MATCH($G83,$BC$15:$BC$16,-1)),IF('2.全体概要'!$C$15=3,INDEX($BD$14:$BD$15,MATCH($G83,$BC$14:$BC$15,-1)),INDEX($BD$13:$BD$14,MATCH($G83,$BC$13:$BC$14,-1)))))</f>
        <v/>
      </c>
      <c r="M83" s="673" t="str">
        <f t="shared" si="4"/>
        <v/>
      </c>
      <c r="N83" s="674">
        <f t="shared" si="5"/>
        <v>0</v>
      </c>
      <c r="O83" s="90"/>
      <c r="P83" s="160"/>
      <c r="Q83" s="66"/>
      <c r="R83" s="88"/>
      <c r="S83" s="161"/>
      <c r="T83" s="66"/>
      <c r="U83" s="90"/>
      <c r="V83" s="160"/>
      <c r="W83" s="66"/>
      <c r="X83" s="88"/>
      <c r="Y83" s="161"/>
      <c r="Z83" s="66"/>
      <c r="AA83" s="90"/>
      <c r="AB83" s="71"/>
      <c r="AC83" s="90"/>
      <c r="AD83" s="160"/>
      <c r="AE83" s="90"/>
      <c r="AF83" s="160"/>
      <c r="AG83" s="90"/>
      <c r="AH83" s="71"/>
      <c r="AI83" s="90"/>
      <c r="AJ83" s="160"/>
      <c r="AK83" s="90"/>
      <c r="AL83" s="74"/>
      <c r="AM83" s="90"/>
      <c r="AN83" s="74"/>
      <c r="AO83" s="90"/>
      <c r="AP83" s="76"/>
      <c r="AQ83" s="90"/>
      <c r="AR83" s="71"/>
      <c r="AS83" s="324"/>
      <c r="AT83" s="90"/>
      <c r="AU83" s="71"/>
      <c r="AV83" s="677" t="str">
        <f>IF(AU83="","",IF(AU83="A",'12.パネルラジエーター設備費用算出シート'!$G$13,IF(AU83="B",'12.パネルラジエーター設備費用算出シート'!$N$13,IF(AU83="C",'12.パネルラジエーター設備費用算出シート'!$G$23,IF(AU83="D",'12.パネルラジエーター設備費用算出シート'!$N$23,IF(AU83="E",'12.パネルラジエーター設備費用算出シート'!$G$33,IF(AU83="F",'12.パネルラジエーター設備費用算出シート'!$N$33,IF(AU83="G",'12.パネルラジエーター設備費用算出シート'!$G$43,IF(AU83="H",'12.パネルラジエーター設備費用算出シート'!$N$43,IF(AU83="I",'12.パネルラジエーター設備費用算出シート'!$G$54,'12.パネルラジエーター設備費用算出シート'!$N$54))))))))))</f>
        <v/>
      </c>
      <c r="AW83" s="90"/>
      <c r="AX83" s="35"/>
      <c r="AY83" s="35"/>
      <c r="AZ83" s="35"/>
      <c r="BA83" s="35"/>
      <c r="BB83" s="65"/>
      <c r="BC83" s="35"/>
      <c r="BD83" s="35"/>
      <c r="BE83" s="65"/>
      <c r="BF83" s="35"/>
      <c r="BG83" s="35"/>
      <c r="BH83" s="35"/>
      <c r="BI83" s="35"/>
    </row>
    <row r="84" spans="1:61" s="36" customFormat="1">
      <c r="A84" s="92"/>
      <c r="B84" s="67">
        <v>72</v>
      </c>
      <c r="C84" s="104"/>
      <c r="D84" s="68"/>
      <c r="E84" s="93"/>
      <c r="F84" s="671"/>
      <c r="G84" s="671"/>
      <c r="H84" s="71"/>
      <c r="I84" s="72"/>
      <c r="J84" s="71"/>
      <c r="K84" s="673" t="str">
        <f t="shared" si="3"/>
        <v/>
      </c>
      <c r="L84" s="673" t="str">
        <f>IF($G84="","",IF(OR('2.全体概要'!$C$15=1,'2.全体概要'!$C$15=2),INDEX($BD$15:$BD$16,MATCH($G84,$BC$15:$BC$16,-1)),IF('2.全体概要'!$C$15=3,INDEX($BD$14:$BD$15,MATCH($G84,$BC$14:$BC$15,-1)),INDEX($BD$13:$BD$14,MATCH($G84,$BC$13:$BC$14,-1)))))</f>
        <v/>
      </c>
      <c r="M84" s="673" t="str">
        <f t="shared" si="4"/>
        <v/>
      </c>
      <c r="N84" s="674">
        <f t="shared" si="5"/>
        <v>0</v>
      </c>
      <c r="O84" s="90"/>
      <c r="P84" s="160"/>
      <c r="Q84" s="66"/>
      <c r="R84" s="88"/>
      <c r="S84" s="161"/>
      <c r="T84" s="66"/>
      <c r="U84" s="90"/>
      <c r="V84" s="160"/>
      <c r="W84" s="66"/>
      <c r="X84" s="88"/>
      <c r="Y84" s="161"/>
      <c r="Z84" s="66"/>
      <c r="AA84" s="90"/>
      <c r="AB84" s="71"/>
      <c r="AC84" s="90"/>
      <c r="AD84" s="160"/>
      <c r="AE84" s="90"/>
      <c r="AF84" s="160"/>
      <c r="AG84" s="90"/>
      <c r="AH84" s="71"/>
      <c r="AI84" s="90"/>
      <c r="AJ84" s="160"/>
      <c r="AK84" s="90"/>
      <c r="AL84" s="74"/>
      <c r="AM84" s="90"/>
      <c r="AN84" s="74"/>
      <c r="AO84" s="90"/>
      <c r="AP84" s="76"/>
      <c r="AQ84" s="90"/>
      <c r="AR84" s="71"/>
      <c r="AS84" s="324"/>
      <c r="AT84" s="90"/>
      <c r="AU84" s="71"/>
      <c r="AV84" s="677" t="str">
        <f>IF(AU84="","",IF(AU84="A",'12.パネルラジエーター設備費用算出シート'!$G$13,IF(AU84="B",'12.パネルラジエーター設備費用算出シート'!$N$13,IF(AU84="C",'12.パネルラジエーター設備費用算出シート'!$G$23,IF(AU84="D",'12.パネルラジエーター設備費用算出シート'!$N$23,IF(AU84="E",'12.パネルラジエーター設備費用算出シート'!$G$33,IF(AU84="F",'12.パネルラジエーター設備費用算出シート'!$N$33,IF(AU84="G",'12.パネルラジエーター設備費用算出シート'!$G$43,IF(AU84="H",'12.パネルラジエーター設備費用算出シート'!$N$43,IF(AU84="I",'12.パネルラジエーター設備費用算出シート'!$G$54,'12.パネルラジエーター設備費用算出シート'!$N$54))))))))))</f>
        <v/>
      </c>
      <c r="AW84" s="90"/>
      <c r="AX84" s="35"/>
      <c r="AY84" s="35"/>
      <c r="AZ84" s="35"/>
      <c r="BA84" s="35"/>
      <c r="BB84" s="65"/>
      <c r="BC84" s="35"/>
      <c r="BD84" s="35"/>
      <c r="BE84" s="65"/>
      <c r="BF84" s="35"/>
      <c r="BG84" s="35"/>
      <c r="BH84" s="35"/>
      <c r="BI84" s="35"/>
    </row>
    <row r="85" spans="1:61" s="36" customFormat="1">
      <c r="A85" s="92"/>
      <c r="B85" s="67">
        <v>73</v>
      </c>
      <c r="C85" s="104"/>
      <c r="D85" s="68"/>
      <c r="E85" s="93"/>
      <c r="F85" s="671"/>
      <c r="G85" s="671"/>
      <c r="H85" s="71"/>
      <c r="I85" s="72"/>
      <c r="J85" s="71"/>
      <c r="K85" s="673" t="str">
        <f t="shared" si="3"/>
        <v/>
      </c>
      <c r="L85" s="673" t="str">
        <f>IF($G85="","",IF(OR('2.全体概要'!$C$15=1,'2.全体概要'!$C$15=2),INDEX($BD$15:$BD$16,MATCH($G85,$BC$15:$BC$16,-1)),IF('2.全体概要'!$C$15=3,INDEX($BD$14:$BD$15,MATCH($G85,$BC$14:$BC$15,-1)),INDEX($BD$13:$BD$14,MATCH($G85,$BC$13:$BC$14,-1)))))</f>
        <v/>
      </c>
      <c r="M85" s="673" t="str">
        <f t="shared" si="4"/>
        <v/>
      </c>
      <c r="N85" s="674">
        <f t="shared" si="5"/>
        <v>0</v>
      </c>
      <c r="O85" s="90"/>
      <c r="P85" s="160"/>
      <c r="Q85" s="66"/>
      <c r="R85" s="88"/>
      <c r="S85" s="161"/>
      <c r="T85" s="66"/>
      <c r="U85" s="90"/>
      <c r="V85" s="160"/>
      <c r="W85" s="66"/>
      <c r="X85" s="88"/>
      <c r="Y85" s="161"/>
      <c r="Z85" s="66"/>
      <c r="AA85" s="90"/>
      <c r="AB85" s="71"/>
      <c r="AC85" s="90"/>
      <c r="AD85" s="160"/>
      <c r="AE85" s="90"/>
      <c r="AF85" s="160"/>
      <c r="AG85" s="90"/>
      <c r="AH85" s="71"/>
      <c r="AI85" s="90"/>
      <c r="AJ85" s="160"/>
      <c r="AK85" s="90"/>
      <c r="AL85" s="74"/>
      <c r="AM85" s="90"/>
      <c r="AN85" s="74"/>
      <c r="AO85" s="90"/>
      <c r="AP85" s="76"/>
      <c r="AQ85" s="90"/>
      <c r="AR85" s="71"/>
      <c r="AS85" s="324"/>
      <c r="AT85" s="90"/>
      <c r="AU85" s="71"/>
      <c r="AV85" s="677" t="str">
        <f>IF(AU85="","",IF(AU85="A",'12.パネルラジエーター設備費用算出シート'!$G$13,IF(AU85="B",'12.パネルラジエーター設備費用算出シート'!$N$13,IF(AU85="C",'12.パネルラジエーター設備費用算出シート'!$G$23,IF(AU85="D",'12.パネルラジエーター設備費用算出シート'!$N$23,IF(AU85="E",'12.パネルラジエーター設備費用算出シート'!$G$33,IF(AU85="F",'12.パネルラジエーター設備費用算出シート'!$N$33,IF(AU85="G",'12.パネルラジエーター設備費用算出シート'!$G$43,IF(AU85="H",'12.パネルラジエーター設備費用算出シート'!$N$43,IF(AU85="I",'12.パネルラジエーター設備費用算出シート'!$G$54,'12.パネルラジエーター設備費用算出シート'!$N$54))))))))))</f>
        <v/>
      </c>
      <c r="AW85" s="90"/>
      <c r="AX85" s="35"/>
      <c r="AY85" s="35"/>
      <c r="AZ85" s="35"/>
      <c r="BA85" s="35"/>
      <c r="BB85" s="65"/>
      <c r="BC85" s="35"/>
      <c r="BD85" s="35"/>
      <c r="BE85" s="65"/>
      <c r="BF85" s="35"/>
      <c r="BG85" s="35"/>
      <c r="BH85" s="35"/>
      <c r="BI85" s="35"/>
    </row>
    <row r="86" spans="1:61" s="36" customFormat="1">
      <c r="A86" s="92"/>
      <c r="B86" s="67">
        <v>74</v>
      </c>
      <c r="C86" s="104"/>
      <c r="D86" s="68"/>
      <c r="E86" s="93"/>
      <c r="F86" s="671"/>
      <c r="G86" s="671"/>
      <c r="H86" s="71"/>
      <c r="I86" s="72"/>
      <c r="J86" s="71"/>
      <c r="K86" s="673" t="str">
        <f t="shared" si="3"/>
        <v/>
      </c>
      <c r="L86" s="673" t="str">
        <f>IF($G86="","",IF(OR('2.全体概要'!$C$15=1,'2.全体概要'!$C$15=2),INDEX($BD$15:$BD$16,MATCH($G86,$BC$15:$BC$16,-1)),IF('2.全体概要'!$C$15=3,INDEX($BD$14:$BD$15,MATCH($G86,$BC$14:$BC$15,-1)),INDEX($BD$13:$BD$14,MATCH($G86,$BC$13:$BC$14,-1)))))</f>
        <v/>
      </c>
      <c r="M86" s="673" t="str">
        <f t="shared" si="4"/>
        <v/>
      </c>
      <c r="N86" s="674">
        <f t="shared" si="5"/>
        <v>0</v>
      </c>
      <c r="O86" s="90"/>
      <c r="P86" s="160"/>
      <c r="Q86" s="66"/>
      <c r="R86" s="88"/>
      <c r="S86" s="161"/>
      <c r="T86" s="66"/>
      <c r="U86" s="90"/>
      <c r="V86" s="160"/>
      <c r="W86" s="66"/>
      <c r="X86" s="88"/>
      <c r="Y86" s="161"/>
      <c r="Z86" s="66"/>
      <c r="AA86" s="90"/>
      <c r="AB86" s="71"/>
      <c r="AC86" s="90"/>
      <c r="AD86" s="160"/>
      <c r="AE86" s="90"/>
      <c r="AF86" s="160"/>
      <c r="AG86" s="90"/>
      <c r="AH86" s="71"/>
      <c r="AI86" s="90"/>
      <c r="AJ86" s="160"/>
      <c r="AK86" s="90"/>
      <c r="AL86" s="74"/>
      <c r="AM86" s="90"/>
      <c r="AN86" s="74"/>
      <c r="AO86" s="90"/>
      <c r="AP86" s="76"/>
      <c r="AQ86" s="90"/>
      <c r="AR86" s="71"/>
      <c r="AS86" s="324"/>
      <c r="AT86" s="90"/>
      <c r="AU86" s="71"/>
      <c r="AV86" s="677" t="str">
        <f>IF(AU86="","",IF(AU86="A",'12.パネルラジエーター設備費用算出シート'!$G$13,IF(AU86="B",'12.パネルラジエーター設備費用算出シート'!$N$13,IF(AU86="C",'12.パネルラジエーター設備費用算出シート'!$G$23,IF(AU86="D",'12.パネルラジエーター設備費用算出シート'!$N$23,IF(AU86="E",'12.パネルラジエーター設備費用算出シート'!$G$33,IF(AU86="F",'12.パネルラジエーター設備費用算出シート'!$N$33,IF(AU86="G",'12.パネルラジエーター設備費用算出シート'!$G$43,IF(AU86="H",'12.パネルラジエーター設備費用算出シート'!$N$43,IF(AU86="I",'12.パネルラジエーター設備費用算出シート'!$G$54,'12.パネルラジエーター設備費用算出シート'!$N$54))))))))))</f>
        <v/>
      </c>
      <c r="AW86" s="90"/>
      <c r="AX86" s="35"/>
      <c r="AY86" s="35"/>
      <c r="AZ86" s="35"/>
      <c r="BA86" s="35"/>
      <c r="BB86" s="65"/>
      <c r="BC86" s="35"/>
      <c r="BD86" s="35"/>
      <c r="BE86" s="65"/>
      <c r="BF86" s="35"/>
      <c r="BG86" s="35"/>
      <c r="BH86" s="35"/>
      <c r="BI86" s="35"/>
    </row>
    <row r="87" spans="1:61" s="36" customFormat="1">
      <c r="A87" s="92"/>
      <c r="B87" s="67">
        <v>75</v>
      </c>
      <c r="C87" s="104"/>
      <c r="D87" s="68"/>
      <c r="E87" s="93"/>
      <c r="F87" s="671"/>
      <c r="G87" s="671"/>
      <c r="H87" s="71"/>
      <c r="I87" s="72"/>
      <c r="J87" s="71"/>
      <c r="K87" s="673" t="str">
        <f t="shared" si="3"/>
        <v/>
      </c>
      <c r="L87" s="673" t="str">
        <f>IF($G87="","",IF(OR('2.全体概要'!$C$15=1,'2.全体概要'!$C$15=2),INDEX($BD$15:$BD$16,MATCH($G87,$BC$15:$BC$16,-1)),IF('2.全体概要'!$C$15=3,INDEX($BD$14:$BD$15,MATCH($G87,$BC$14:$BC$15,-1)),INDEX($BD$13:$BD$14,MATCH($G87,$BC$13:$BC$14,-1)))))</f>
        <v/>
      </c>
      <c r="M87" s="673" t="str">
        <f t="shared" si="4"/>
        <v/>
      </c>
      <c r="N87" s="674">
        <f t="shared" si="5"/>
        <v>0</v>
      </c>
      <c r="O87" s="90"/>
      <c r="P87" s="160"/>
      <c r="Q87" s="66"/>
      <c r="R87" s="88"/>
      <c r="S87" s="161"/>
      <c r="T87" s="66"/>
      <c r="U87" s="90"/>
      <c r="V87" s="160"/>
      <c r="W87" s="66"/>
      <c r="X87" s="88"/>
      <c r="Y87" s="161"/>
      <c r="Z87" s="66"/>
      <c r="AA87" s="90"/>
      <c r="AB87" s="71"/>
      <c r="AC87" s="90"/>
      <c r="AD87" s="160"/>
      <c r="AE87" s="90"/>
      <c r="AF87" s="160"/>
      <c r="AG87" s="90"/>
      <c r="AH87" s="71"/>
      <c r="AI87" s="90"/>
      <c r="AJ87" s="160"/>
      <c r="AK87" s="90"/>
      <c r="AL87" s="74"/>
      <c r="AM87" s="90"/>
      <c r="AN87" s="74"/>
      <c r="AO87" s="90"/>
      <c r="AP87" s="76"/>
      <c r="AQ87" s="90"/>
      <c r="AR87" s="71"/>
      <c r="AS87" s="324"/>
      <c r="AT87" s="90"/>
      <c r="AU87" s="71"/>
      <c r="AV87" s="677" t="str">
        <f>IF(AU87="","",IF(AU87="A",'12.パネルラジエーター設備費用算出シート'!$G$13,IF(AU87="B",'12.パネルラジエーター設備費用算出シート'!$N$13,IF(AU87="C",'12.パネルラジエーター設備費用算出シート'!$G$23,IF(AU87="D",'12.パネルラジエーター設備費用算出シート'!$N$23,IF(AU87="E",'12.パネルラジエーター設備費用算出シート'!$G$33,IF(AU87="F",'12.パネルラジエーター設備費用算出シート'!$N$33,IF(AU87="G",'12.パネルラジエーター設備費用算出シート'!$G$43,IF(AU87="H",'12.パネルラジエーター設備費用算出シート'!$N$43,IF(AU87="I",'12.パネルラジエーター設備費用算出シート'!$G$54,'12.パネルラジエーター設備費用算出シート'!$N$54))))))))))</f>
        <v/>
      </c>
      <c r="AW87" s="90"/>
      <c r="AX87" s="35"/>
      <c r="AY87" s="35"/>
      <c r="AZ87" s="35"/>
      <c r="BA87" s="35"/>
      <c r="BB87" s="65"/>
      <c r="BC87" s="35"/>
      <c r="BD87" s="35"/>
      <c r="BE87" s="65"/>
      <c r="BF87" s="35"/>
      <c r="BG87" s="35"/>
      <c r="BH87" s="35"/>
      <c r="BI87" s="35"/>
    </row>
    <row r="88" spans="1:61" s="36" customFormat="1">
      <c r="A88" s="92"/>
      <c r="B88" s="67">
        <v>76</v>
      </c>
      <c r="C88" s="104"/>
      <c r="D88" s="68"/>
      <c r="E88" s="93"/>
      <c r="F88" s="671"/>
      <c r="G88" s="671"/>
      <c r="H88" s="71"/>
      <c r="I88" s="72"/>
      <c r="J88" s="71"/>
      <c r="K88" s="673" t="str">
        <f t="shared" si="3"/>
        <v/>
      </c>
      <c r="L88" s="673" t="str">
        <f>IF($G88="","",IF(OR('2.全体概要'!$C$15=1,'2.全体概要'!$C$15=2),INDEX($BD$15:$BD$16,MATCH($G88,$BC$15:$BC$16,-1)),IF('2.全体概要'!$C$15=3,INDEX($BD$14:$BD$15,MATCH($G88,$BC$14:$BC$15,-1)),INDEX($BD$13:$BD$14,MATCH($G88,$BC$13:$BC$14,-1)))))</f>
        <v/>
      </c>
      <c r="M88" s="673" t="str">
        <f t="shared" si="4"/>
        <v/>
      </c>
      <c r="N88" s="674">
        <f t="shared" si="5"/>
        <v>0</v>
      </c>
      <c r="O88" s="90"/>
      <c r="P88" s="160"/>
      <c r="Q88" s="66"/>
      <c r="R88" s="88"/>
      <c r="S88" s="161"/>
      <c r="T88" s="66"/>
      <c r="U88" s="90"/>
      <c r="V88" s="160"/>
      <c r="W88" s="66"/>
      <c r="X88" s="88"/>
      <c r="Y88" s="161"/>
      <c r="Z88" s="66"/>
      <c r="AA88" s="90"/>
      <c r="AB88" s="71"/>
      <c r="AC88" s="90"/>
      <c r="AD88" s="160"/>
      <c r="AE88" s="90"/>
      <c r="AF88" s="160"/>
      <c r="AG88" s="90"/>
      <c r="AH88" s="71"/>
      <c r="AI88" s="90"/>
      <c r="AJ88" s="160"/>
      <c r="AK88" s="90"/>
      <c r="AL88" s="74"/>
      <c r="AM88" s="90"/>
      <c r="AN88" s="74"/>
      <c r="AO88" s="90"/>
      <c r="AP88" s="76"/>
      <c r="AQ88" s="90"/>
      <c r="AR88" s="71"/>
      <c r="AS88" s="324"/>
      <c r="AT88" s="90"/>
      <c r="AU88" s="71"/>
      <c r="AV88" s="677" t="str">
        <f>IF(AU88="","",IF(AU88="A",'12.パネルラジエーター設備費用算出シート'!$G$13,IF(AU88="B",'12.パネルラジエーター設備費用算出シート'!$N$13,IF(AU88="C",'12.パネルラジエーター設備費用算出シート'!$G$23,IF(AU88="D",'12.パネルラジエーター設備費用算出シート'!$N$23,IF(AU88="E",'12.パネルラジエーター設備費用算出シート'!$G$33,IF(AU88="F",'12.パネルラジエーター設備費用算出シート'!$N$33,IF(AU88="G",'12.パネルラジエーター設備費用算出シート'!$G$43,IF(AU88="H",'12.パネルラジエーター設備費用算出シート'!$N$43,IF(AU88="I",'12.パネルラジエーター設備費用算出シート'!$G$54,'12.パネルラジエーター設備費用算出シート'!$N$54))))))))))</f>
        <v/>
      </c>
      <c r="AW88" s="90"/>
      <c r="AX88" s="35"/>
      <c r="AY88" s="35"/>
      <c r="AZ88" s="35"/>
      <c r="BA88" s="35"/>
      <c r="BB88" s="65"/>
      <c r="BC88" s="35"/>
      <c r="BD88" s="35"/>
      <c r="BE88" s="65"/>
      <c r="BF88" s="35"/>
      <c r="BG88" s="35"/>
      <c r="BH88" s="35"/>
      <c r="BI88" s="35"/>
    </row>
    <row r="89" spans="1:61" s="36" customFormat="1">
      <c r="A89" s="92"/>
      <c r="B89" s="67">
        <v>77</v>
      </c>
      <c r="C89" s="104"/>
      <c r="D89" s="68"/>
      <c r="E89" s="93"/>
      <c r="F89" s="671"/>
      <c r="G89" s="671"/>
      <c r="H89" s="71"/>
      <c r="I89" s="72"/>
      <c r="J89" s="71"/>
      <c r="K89" s="673" t="str">
        <f t="shared" si="3"/>
        <v/>
      </c>
      <c r="L89" s="673" t="str">
        <f>IF($G89="","",IF(OR('2.全体概要'!$C$15=1,'2.全体概要'!$C$15=2),INDEX($BD$15:$BD$16,MATCH($G89,$BC$15:$BC$16,-1)),IF('2.全体概要'!$C$15=3,INDEX($BD$14:$BD$15,MATCH($G89,$BC$14:$BC$15,-1)),INDEX($BD$13:$BD$14,MATCH($G89,$BC$13:$BC$14,-1)))))</f>
        <v/>
      </c>
      <c r="M89" s="673" t="str">
        <f t="shared" si="4"/>
        <v/>
      </c>
      <c r="N89" s="674">
        <f t="shared" si="5"/>
        <v>0</v>
      </c>
      <c r="O89" s="90"/>
      <c r="P89" s="160"/>
      <c r="Q89" s="66"/>
      <c r="R89" s="88"/>
      <c r="S89" s="161"/>
      <c r="T89" s="66"/>
      <c r="U89" s="90"/>
      <c r="V89" s="160"/>
      <c r="W89" s="66"/>
      <c r="X89" s="88"/>
      <c r="Y89" s="161"/>
      <c r="Z89" s="66"/>
      <c r="AA89" s="90"/>
      <c r="AB89" s="71"/>
      <c r="AC89" s="90"/>
      <c r="AD89" s="160"/>
      <c r="AE89" s="90"/>
      <c r="AF89" s="160"/>
      <c r="AG89" s="90"/>
      <c r="AH89" s="71"/>
      <c r="AI89" s="90"/>
      <c r="AJ89" s="160"/>
      <c r="AK89" s="90"/>
      <c r="AL89" s="74"/>
      <c r="AM89" s="90"/>
      <c r="AN89" s="74"/>
      <c r="AO89" s="90"/>
      <c r="AP89" s="76"/>
      <c r="AQ89" s="90"/>
      <c r="AR89" s="71"/>
      <c r="AS89" s="324"/>
      <c r="AT89" s="90"/>
      <c r="AU89" s="71"/>
      <c r="AV89" s="677" t="str">
        <f>IF(AU89="","",IF(AU89="A",'12.パネルラジエーター設備費用算出シート'!$G$13,IF(AU89="B",'12.パネルラジエーター設備費用算出シート'!$N$13,IF(AU89="C",'12.パネルラジエーター設備費用算出シート'!$G$23,IF(AU89="D",'12.パネルラジエーター設備費用算出シート'!$N$23,IF(AU89="E",'12.パネルラジエーター設備費用算出シート'!$G$33,IF(AU89="F",'12.パネルラジエーター設備費用算出シート'!$N$33,IF(AU89="G",'12.パネルラジエーター設備費用算出シート'!$G$43,IF(AU89="H",'12.パネルラジエーター設備費用算出シート'!$N$43,IF(AU89="I",'12.パネルラジエーター設備費用算出シート'!$G$54,'12.パネルラジエーター設備費用算出シート'!$N$54))))))))))</f>
        <v/>
      </c>
      <c r="AW89" s="90"/>
      <c r="AX89" s="35"/>
      <c r="AY89" s="35"/>
      <c r="AZ89" s="35"/>
      <c r="BA89" s="35"/>
      <c r="BB89" s="65"/>
      <c r="BC89" s="35"/>
      <c r="BD89" s="35"/>
      <c r="BE89" s="65"/>
      <c r="BF89" s="35"/>
      <c r="BG89" s="35"/>
      <c r="BH89" s="35"/>
      <c r="BI89" s="35"/>
    </row>
    <row r="90" spans="1:61" s="36" customFormat="1">
      <c r="A90" s="92"/>
      <c r="B90" s="67">
        <v>78</v>
      </c>
      <c r="C90" s="104"/>
      <c r="D90" s="68"/>
      <c r="E90" s="93"/>
      <c r="F90" s="671"/>
      <c r="G90" s="671"/>
      <c r="H90" s="71"/>
      <c r="I90" s="72"/>
      <c r="J90" s="71"/>
      <c r="K90" s="673" t="str">
        <f t="shared" si="3"/>
        <v/>
      </c>
      <c r="L90" s="673" t="str">
        <f>IF($G90="","",IF(OR('2.全体概要'!$C$15=1,'2.全体概要'!$C$15=2),INDEX($BD$15:$BD$16,MATCH($G90,$BC$15:$BC$16,-1)),IF('2.全体概要'!$C$15=3,INDEX($BD$14:$BD$15,MATCH($G90,$BC$14:$BC$15,-1)),INDEX($BD$13:$BD$14,MATCH($G90,$BC$13:$BC$14,-1)))))</f>
        <v/>
      </c>
      <c r="M90" s="673" t="str">
        <f t="shared" si="4"/>
        <v/>
      </c>
      <c r="N90" s="674">
        <f t="shared" si="5"/>
        <v>0</v>
      </c>
      <c r="O90" s="90"/>
      <c r="P90" s="160"/>
      <c r="Q90" s="66"/>
      <c r="R90" s="88"/>
      <c r="S90" s="161"/>
      <c r="T90" s="66"/>
      <c r="U90" s="90"/>
      <c r="V90" s="160"/>
      <c r="W90" s="66"/>
      <c r="X90" s="88"/>
      <c r="Y90" s="161"/>
      <c r="Z90" s="66"/>
      <c r="AA90" s="90"/>
      <c r="AB90" s="71"/>
      <c r="AC90" s="90"/>
      <c r="AD90" s="160"/>
      <c r="AE90" s="90"/>
      <c r="AF90" s="160"/>
      <c r="AG90" s="90"/>
      <c r="AH90" s="71"/>
      <c r="AI90" s="90"/>
      <c r="AJ90" s="160"/>
      <c r="AK90" s="90"/>
      <c r="AL90" s="74"/>
      <c r="AM90" s="90"/>
      <c r="AN90" s="74"/>
      <c r="AO90" s="90"/>
      <c r="AP90" s="76"/>
      <c r="AQ90" s="90"/>
      <c r="AR90" s="71"/>
      <c r="AS90" s="324"/>
      <c r="AT90" s="90"/>
      <c r="AU90" s="71"/>
      <c r="AV90" s="677" t="str">
        <f>IF(AU90="","",IF(AU90="A",'12.パネルラジエーター設備費用算出シート'!$G$13,IF(AU90="B",'12.パネルラジエーター設備費用算出シート'!$N$13,IF(AU90="C",'12.パネルラジエーター設備費用算出シート'!$G$23,IF(AU90="D",'12.パネルラジエーター設備費用算出シート'!$N$23,IF(AU90="E",'12.パネルラジエーター設備費用算出シート'!$G$33,IF(AU90="F",'12.パネルラジエーター設備費用算出シート'!$N$33,IF(AU90="G",'12.パネルラジエーター設備費用算出シート'!$G$43,IF(AU90="H",'12.パネルラジエーター設備費用算出シート'!$N$43,IF(AU90="I",'12.パネルラジエーター設備費用算出シート'!$G$54,'12.パネルラジエーター設備費用算出シート'!$N$54))))))))))</f>
        <v/>
      </c>
      <c r="AW90" s="90"/>
      <c r="AX90" s="35"/>
      <c r="AY90" s="35"/>
      <c r="AZ90" s="35"/>
      <c r="BA90" s="35"/>
      <c r="BB90" s="65"/>
      <c r="BC90" s="35"/>
      <c r="BD90" s="35"/>
      <c r="BE90" s="65"/>
      <c r="BF90" s="35"/>
      <c r="BG90" s="35"/>
      <c r="BH90" s="35"/>
      <c r="BI90" s="35"/>
    </row>
    <row r="91" spans="1:61" s="36" customFormat="1">
      <c r="A91" s="92"/>
      <c r="B91" s="67">
        <v>79</v>
      </c>
      <c r="C91" s="104"/>
      <c r="D91" s="68"/>
      <c r="E91" s="93"/>
      <c r="F91" s="671"/>
      <c r="G91" s="671"/>
      <c r="H91" s="71"/>
      <c r="I91" s="72"/>
      <c r="J91" s="71"/>
      <c r="K91" s="673" t="str">
        <f t="shared" si="3"/>
        <v/>
      </c>
      <c r="L91" s="673" t="str">
        <f>IF($G91="","",IF(OR('2.全体概要'!$C$15=1,'2.全体概要'!$C$15=2),INDEX($BD$15:$BD$16,MATCH($G91,$BC$15:$BC$16,-1)),IF('2.全体概要'!$C$15=3,INDEX($BD$14:$BD$15,MATCH($G91,$BC$14:$BC$15,-1)),INDEX($BD$13:$BD$14,MATCH($G91,$BC$13:$BC$14,-1)))))</f>
        <v/>
      </c>
      <c r="M91" s="673" t="str">
        <f t="shared" si="4"/>
        <v/>
      </c>
      <c r="N91" s="674">
        <f t="shared" si="5"/>
        <v>0</v>
      </c>
      <c r="O91" s="90"/>
      <c r="P91" s="160"/>
      <c r="Q91" s="66"/>
      <c r="R91" s="88"/>
      <c r="S91" s="161"/>
      <c r="T91" s="66"/>
      <c r="U91" s="90"/>
      <c r="V91" s="160"/>
      <c r="W91" s="66"/>
      <c r="X91" s="88"/>
      <c r="Y91" s="161"/>
      <c r="Z91" s="66"/>
      <c r="AA91" s="90"/>
      <c r="AB91" s="71"/>
      <c r="AC91" s="90"/>
      <c r="AD91" s="160"/>
      <c r="AE91" s="90"/>
      <c r="AF91" s="160"/>
      <c r="AG91" s="90"/>
      <c r="AH91" s="71"/>
      <c r="AI91" s="90"/>
      <c r="AJ91" s="160"/>
      <c r="AK91" s="90"/>
      <c r="AL91" s="74"/>
      <c r="AM91" s="90"/>
      <c r="AN91" s="74"/>
      <c r="AO91" s="90"/>
      <c r="AP91" s="76"/>
      <c r="AQ91" s="90"/>
      <c r="AR91" s="71"/>
      <c r="AS91" s="324"/>
      <c r="AT91" s="90"/>
      <c r="AU91" s="71"/>
      <c r="AV91" s="677" t="str">
        <f>IF(AU91="","",IF(AU91="A",'12.パネルラジエーター設備費用算出シート'!$G$13,IF(AU91="B",'12.パネルラジエーター設備費用算出シート'!$N$13,IF(AU91="C",'12.パネルラジエーター設備費用算出シート'!$G$23,IF(AU91="D",'12.パネルラジエーター設備費用算出シート'!$N$23,IF(AU91="E",'12.パネルラジエーター設備費用算出シート'!$G$33,IF(AU91="F",'12.パネルラジエーター設備費用算出シート'!$N$33,IF(AU91="G",'12.パネルラジエーター設備費用算出シート'!$G$43,IF(AU91="H",'12.パネルラジエーター設備費用算出シート'!$N$43,IF(AU91="I",'12.パネルラジエーター設備費用算出シート'!$G$54,'12.パネルラジエーター設備費用算出シート'!$N$54))))))))))</f>
        <v/>
      </c>
      <c r="AW91" s="90"/>
      <c r="AX91" s="35"/>
      <c r="AY91" s="35"/>
      <c r="AZ91" s="35"/>
      <c r="BA91" s="35"/>
      <c r="BB91" s="65"/>
      <c r="BC91" s="35"/>
      <c r="BD91" s="35"/>
      <c r="BE91" s="65"/>
      <c r="BF91" s="35"/>
      <c r="BG91" s="35"/>
      <c r="BH91" s="35"/>
      <c r="BI91" s="35"/>
    </row>
    <row r="92" spans="1:61" s="36" customFormat="1">
      <c r="A92" s="92"/>
      <c r="B92" s="67">
        <v>80</v>
      </c>
      <c r="C92" s="104"/>
      <c r="D92" s="68"/>
      <c r="E92" s="93"/>
      <c r="F92" s="671"/>
      <c r="G92" s="671"/>
      <c r="H92" s="71"/>
      <c r="I92" s="72"/>
      <c r="J92" s="71"/>
      <c r="K92" s="673" t="str">
        <f t="shared" si="3"/>
        <v/>
      </c>
      <c r="L92" s="673" t="str">
        <f>IF($G92="","",IF(OR('2.全体概要'!$C$15=1,'2.全体概要'!$C$15=2),INDEX($BD$15:$BD$16,MATCH($G92,$BC$15:$BC$16,-1)),IF('2.全体概要'!$C$15=3,INDEX($BD$14:$BD$15,MATCH($G92,$BC$14:$BC$15,-1)),INDEX($BD$13:$BD$14,MATCH($G92,$BC$13:$BC$14,-1)))))</f>
        <v/>
      </c>
      <c r="M92" s="673" t="str">
        <f t="shared" si="4"/>
        <v/>
      </c>
      <c r="N92" s="674">
        <f t="shared" si="5"/>
        <v>0</v>
      </c>
      <c r="O92" s="90"/>
      <c r="P92" s="160"/>
      <c r="Q92" s="66"/>
      <c r="R92" s="88"/>
      <c r="S92" s="161"/>
      <c r="T92" s="66"/>
      <c r="U92" s="90"/>
      <c r="V92" s="160"/>
      <c r="W92" s="66"/>
      <c r="X92" s="88"/>
      <c r="Y92" s="161"/>
      <c r="Z92" s="66"/>
      <c r="AA92" s="90"/>
      <c r="AB92" s="71"/>
      <c r="AC92" s="90"/>
      <c r="AD92" s="160"/>
      <c r="AE92" s="90"/>
      <c r="AF92" s="160"/>
      <c r="AG92" s="90"/>
      <c r="AH92" s="71"/>
      <c r="AI92" s="90"/>
      <c r="AJ92" s="160"/>
      <c r="AK92" s="90"/>
      <c r="AL92" s="74"/>
      <c r="AM92" s="90"/>
      <c r="AN92" s="74"/>
      <c r="AO92" s="90"/>
      <c r="AP92" s="76"/>
      <c r="AQ92" s="90"/>
      <c r="AR92" s="71"/>
      <c r="AS92" s="324"/>
      <c r="AT92" s="90"/>
      <c r="AU92" s="71"/>
      <c r="AV92" s="677" t="str">
        <f>IF(AU92="","",IF(AU92="A",'12.パネルラジエーター設備費用算出シート'!$G$13,IF(AU92="B",'12.パネルラジエーター設備費用算出シート'!$N$13,IF(AU92="C",'12.パネルラジエーター設備費用算出シート'!$G$23,IF(AU92="D",'12.パネルラジエーター設備費用算出シート'!$N$23,IF(AU92="E",'12.パネルラジエーター設備費用算出シート'!$G$33,IF(AU92="F",'12.パネルラジエーター設備費用算出シート'!$N$33,IF(AU92="G",'12.パネルラジエーター設備費用算出シート'!$G$43,IF(AU92="H",'12.パネルラジエーター設備費用算出シート'!$N$43,IF(AU92="I",'12.パネルラジエーター設備費用算出シート'!$G$54,'12.パネルラジエーター設備費用算出シート'!$N$54))))))))))</f>
        <v/>
      </c>
      <c r="AW92" s="90"/>
      <c r="AX92" s="35"/>
      <c r="AY92" s="35"/>
      <c r="AZ92" s="35"/>
      <c r="BA92" s="35"/>
      <c r="BB92" s="65"/>
      <c r="BC92" s="35"/>
      <c r="BD92" s="35"/>
      <c r="BE92" s="65"/>
      <c r="BF92" s="35"/>
      <c r="BG92" s="35"/>
      <c r="BH92" s="35"/>
      <c r="BI92" s="35"/>
    </row>
    <row r="93" spans="1:61" s="36" customFormat="1">
      <c r="A93" s="92"/>
      <c r="B93" s="67">
        <v>81</v>
      </c>
      <c r="C93" s="104"/>
      <c r="D93" s="68"/>
      <c r="E93" s="93"/>
      <c r="F93" s="671"/>
      <c r="G93" s="671"/>
      <c r="H93" s="71"/>
      <c r="I93" s="72"/>
      <c r="J93" s="71"/>
      <c r="K93" s="673" t="str">
        <f t="shared" si="3"/>
        <v/>
      </c>
      <c r="L93" s="673" t="str">
        <f>IF($G93="","",IF(OR('2.全体概要'!$C$15=1,'2.全体概要'!$C$15=2),INDEX($BD$15:$BD$16,MATCH($G93,$BC$15:$BC$16,-1)),IF('2.全体概要'!$C$15=3,INDEX($BD$14:$BD$15,MATCH($G93,$BC$14:$BC$15,-1)),INDEX($BD$13:$BD$14,MATCH($G93,$BC$13:$BC$14,-1)))))</f>
        <v/>
      </c>
      <c r="M93" s="673" t="str">
        <f t="shared" si="4"/>
        <v/>
      </c>
      <c r="N93" s="674">
        <f t="shared" si="5"/>
        <v>0</v>
      </c>
      <c r="O93" s="90"/>
      <c r="P93" s="160"/>
      <c r="Q93" s="66"/>
      <c r="R93" s="88"/>
      <c r="S93" s="161"/>
      <c r="T93" s="66"/>
      <c r="U93" s="90"/>
      <c r="V93" s="160"/>
      <c r="W93" s="66"/>
      <c r="X93" s="88"/>
      <c r="Y93" s="161"/>
      <c r="Z93" s="66"/>
      <c r="AA93" s="90"/>
      <c r="AB93" s="71"/>
      <c r="AC93" s="90"/>
      <c r="AD93" s="160"/>
      <c r="AE93" s="90"/>
      <c r="AF93" s="160"/>
      <c r="AG93" s="90"/>
      <c r="AH93" s="71"/>
      <c r="AI93" s="90"/>
      <c r="AJ93" s="160"/>
      <c r="AK93" s="90"/>
      <c r="AL93" s="74"/>
      <c r="AM93" s="90"/>
      <c r="AN93" s="74"/>
      <c r="AO93" s="90"/>
      <c r="AP93" s="76"/>
      <c r="AQ93" s="90"/>
      <c r="AR93" s="71"/>
      <c r="AS93" s="324"/>
      <c r="AT93" s="90"/>
      <c r="AU93" s="71"/>
      <c r="AV93" s="677" t="str">
        <f>IF(AU93="","",IF(AU93="A",'12.パネルラジエーター設備費用算出シート'!$G$13,IF(AU93="B",'12.パネルラジエーター設備費用算出シート'!$N$13,IF(AU93="C",'12.パネルラジエーター設備費用算出シート'!$G$23,IF(AU93="D",'12.パネルラジエーター設備費用算出シート'!$N$23,IF(AU93="E",'12.パネルラジエーター設備費用算出シート'!$G$33,IF(AU93="F",'12.パネルラジエーター設備費用算出シート'!$N$33,IF(AU93="G",'12.パネルラジエーター設備費用算出シート'!$G$43,IF(AU93="H",'12.パネルラジエーター設備費用算出シート'!$N$43,IF(AU93="I",'12.パネルラジエーター設備費用算出シート'!$G$54,'12.パネルラジエーター設備費用算出シート'!$N$54))))))))))</f>
        <v/>
      </c>
      <c r="AW93" s="90"/>
      <c r="AX93" s="35"/>
      <c r="AY93" s="35"/>
      <c r="AZ93" s="35"/>
      <c r="BA93" s="35"/>
      <c r="BB93" s="65"/>
      <c r="BC93" s="35"/>
      <c r="BD93" s="35"/>
      <c r="BE93" s="65"/>
      <c r="BF93" s="35"/>
      <c r="BG93" s="35"/>
      <c r="BH93" s="35"/>
      <c r="BI93" s="35"/>
    </row>
    <row r="94" spans="1:61" s="36" customFormat="1">
      <c r="A94" s="92"/>
      <c r="B94" s="67">
        <v>82</v>
      </c>
      <c r="C94" s="104"/>
      <c r="D94" s="68"/>
      <c r="E94" s="93"/>
      <c r="F94" s="671"/>
      <c r="G94" s="671"/>
      <c r="H94" s="71"/>
      <c r="I94" s="72"/>
      <c r="J94" s="71"/>
      <c r="K94" s="673" t="str">
        <f t="shared" si="3"/>
        <v/>
      </c>
      <c r="L94" s="673" t="str">
        <f>IF($G94="","",IF(OR('2.全体概要'!$C$15=1,'2.全体概要'!$C$15=2),INDEX($BD$15:$BD$16,MATCH($G94,$BC$15:$BC$16,-1)),IF('2.全体概要'!$C$15=3,INDEX($BD$14:$BD$15,MATCH($G94,$BC$14:$BC$15,-1)),INDEX($BD$13:$BD$14,MATCH($G94,$BC$13:$BC$14,-1)))))</f>
        <v/>
      </c>
      <c r="M94" s="673" t="str">
        <f t="shared" si="4"/>
        <v/>
      </c>
      <c r="N94" s="674">
        <f t="shared" si="5"/>
        <v>0</v>
      </c>
      <c r="O94" s="90"/>
      <c r="P94" s="160"/>
      <c r="Q94" s="66"/>
      <c r="R94" s="88"/>
      <c r="S94" s="161"/>
      <c r="T94" s="66"/>
      <c r="U94" s="90"/>
      <c r="V94" s="160"/>
      <c r="W94" s="66"/>
      <c r="X94" s="88"/>
      <c r="Y94" s="161"/>
      <c r="Z94" s="66"/>
      <c r="AA94" s="90"/>
      <c r="AB94" s="71"/>
      <c r="AC94" s="90"/>
      <c r="AD94" s="160"/>
      <c r="AE94" s="90"/>
      <c r="AF94" s="160"/>
      <c r="AG94" s="90"/>
      <c r="AH94" s="71"/>
      <c r="AI94" s="90"/>
      <c r="AJ94" s="160"/>
      <c r="AK94" s="90"/>
      <c r="AL94" s="74"/>
      <c r="AM94" s="90"/>
      <c r="AN94" s="74"/>
      <c r="AO94" s="90"/>
      <c r="AP94" s="76"/>
      <c r="AQ94" s="90"/>
      <c r="AR94" s="71"/>
      <c r="AS94" s="324"/>
      <c r="AT94" s="90"/>
      <c r="AU94" s="71"/>
      <c r="AV94" s="677" t="str">
        <f>IF(AU94="","",IF(AU94="A",'12.パネルラジエーター設備費用算出シート'!$G$13,IF(AU94="B",'12.パネルラジエーター設備費用算出シート'!$N$13,IF(AU94="C",'12.パネルラジエーター設備費用算出シート'!$G$23,IF(AU94="D",'12.パネルラジエーター設備費用算出シート'!$N$23,IF(AU94="E",'12.パネルラジエーター設備費用算出シート'!$G$33,IF(AU94="F",'12.パネルラジエーター設備費用算出シート'!$N$33,IF(AU94="G",'12.パネルラジエーター設備費用算出シート'!$G$43,IF(AU94="H",'12.パネルラジエーター設備費用算出シート'!$N$43,IF(AU94="I",'12.パネルラジエーター設備費用算出シート'!$G$54,'12.パネルラジエーター設備費用算出シート'!$N$54))))))))))</f>
        <v/>
      </c>
      <c r="AW94" s="90"/>
      <c r="AX94" s="35"/>
      <c r="AY94" s="35"/>
      <c r="AZ94" s="35"/>
      <c r="BA94" s="35"/>
      <c r="BB94" s="65"/>
      <c r="BC94" s="35"/>
      <c r="BD94" s="35"/>
      <c r="BE94" s="65"/>
      <c r="BF94" s="35"/>
      <c r="BG94" s="35"/>
      <c r="BH94" s="35"/>
      <c r="BI94" s="35"/>
    </row>
    <row r="95" spans="1:61" s="36" customFormat="1">
      <c r="A95" s="92"/>
      <c r="B95" s="67">
        <v>83</v>
      </c>
      <c r="C95" s="104"/>
      <c r="D95" s="68"/>
      <c r="E95" s="93"/>
      <c r="F95" s="671"/>
      <c r="G95" s="671"/>
      <c r="H95" s="71"/>
      <c r="I95" s="72"/>
      <c r="J95" s="71"/>
      <c r="K95" s="673" t="str">
        <f t="shared" si="3"/>
        <v/>
      </c>
      <c r="L95" s="673" t="str">
        <f>IF($G95="","",IF(OR('2.全体概要'!$C$15=1,'2.全体概要'!$C$15=2),INDEX($BD$15:$BD$16,MATCH($G95,$BC$15:$BC$16,-1)),IF('2.全体概要'!$C$15=3,INDEX($BD$14:$BD$15,MATCH($G95,$BC$14:$BC$15,-1)),INDEX($BD$13:$BD$14,MATCH($G95,$BC$13:$BC$14,-1)))))</f>
        <v/>
      </c>
      <c r="M95" s="673" t="str">
        <f t="shared" si="4"/>
        <v/>
      </c>
      <c r="N95" s="674">
        <f t="shared" si="5"/>
        <v>0</v>
      </c>
      <c r="O95" s="90"/>
      <c r="P95" s="160"/>
      <c r="Q95" s="66"/>
      <c r="R95" s="88"/>
      <c r="S95" s="161"/>
      <c r="T95" s="66"/>
      <c r="U95" s="90"/>
      <c r="V95" s="160"/>
      <c r="W95" s="66"/>
      <c r="X95" s="88"/>
      <c r="Y95" s="161"/>
      <c r="Z95" s="66"/>
      <c r="AA95" s="90"/>
      <c r="AB95" s="71"/>
      <c r="AC95" s="90"/>
      <c r="AD95" s="160"/>
      <c r="AE95" s="90"/>
      <c r="AF95" s="160"/>
      <c r="AG95" s="90"/>
      <c r="AH95" s="71"/>
      <c r="AI95" s="90"/>
      <c r="AJ95" s="160"/>
      <c r="AK95" s="90"/>
      <c r="AL95" s="74"/>
      <c r="AM95" s="90"/>
      <c r="AN95" s="74"/>
      <c r="AO95" s="90"/>
      <c r="AP95" s="76"/>
      <c r="AQ95" s="90"/>
      <c r="AR95" s="71"/>
      <c r="AS95" s="324"/>
      <c r="AT95" s="90"/>
      <c r="AU95" s="71"/>
      <c r="AV95" s="677" t="str">
        <f>IF(AU95="","",IF(AU95="A",'12.パネルラジエーター設備費用算出シート'!$G$13,IF(AU95="B",'12.パネルラジエーター設備費用算出シート'!$N$13,IF(AU95="C",'12.パネルラジエーター設備費用算出シート'!$G$23,IF(AU95="D",'12.パネルラジエーター設備費用算出シート'!$N$23,IF(AU95="E",'12.パネルラジエーター設備費用算出シート'!$G$33,IF(AU95="F",'12.パネルラジエーター設備費用算出シート'!$N$33,IF(AU95="G",'12.パネルラジエーター設備費用算出シート'!$G$43,IF(AU95="H",'12.パネルラジエーター設備費用算出シート'!$N$43,IF(AU95="I",'12.パネルラジエーター設備費用算出シート'!$G$54,'12.パネルラジエーター設備費用算出シート'!$N$54))))))))))</f>
        <v/>
      </c>
      <c r="AW95" s="90"/>
      <c r="AX95" s="35"/>
      <c r="AY95" s="35"/>
      <c r="AZ95" s="35"/>
      <c r="BA95" s="35"/>
      <c r="BB95" s="65"/>
      <c r="BC95" s="35"/>
      <c r="BD95" s="35"/>
      <c r="BE95" s="65"/>
      <c r="BF95" s="35"/>
      <c r="BG95" s="35"/>
      <c r="BH95" s="35"/>
      <c r="BI95" s="35"/>
    </row>
    <row r="96" spans="1:61" s="36" customFormat="1">
      <c r="A96" s="92"/>
      <c r="B96" s="67">
        <v>84</v>
      </c>
      <c r="C96" s="104"/>
      <c r="D96" s="68"/>
      <c r="E96" s="93"/>
      <c r="F96" s="671"/>
      <c r="G96" s="671"/>
      <c r="H96" s="71"/>
      <c r="I96" s="72"/>
      <c r="J96" s="71"/>
      <c r="K96" s="673" t="str">
        <f t="shared" si="3"/>
        <v/>
      </c>
      <c r="L96" s="673" t="str">
        <f>IF($G96="","",IF(OR('2.全体概要'!$C$15=1,'2.全体概要'!$C$15=2),INDEX($BD$15:$BD$16,MATCH($G96,$BC$15:$BC$16,-1)),IF('2.全体概要'!$C$15=3,INDEX($BD$14:$BD$15,MATCH($G96,$BC$14:$BC$15,-1)),INDEX($BD$13:$BD$14,MATCH($G96,$BC$13:$BC$14,-1)))))</f>
        <v/>
      </c>
      <c r="M96" s="673" t="str">
        <f t="shared" si="4"/>
        <v/>
      </c>
      <c r="N96" s="674">
        <f t="shared" si="5"/>
        <v>0</v>
      </c>
      <c r="O96" s="90"/>
      <c r="P96" s="160"/>
      <c r="Q96" s="66"/>
      <c r="R96" s="88"/>
      <c r="S96" s="161"/>
      <c r="T96" s="66"/>
      <c r="U96" s="90"/>
      <c r="V96" s="160"/>
      <c r="W96" s="66"/>
      <c r="X96" s="88"/>
      <c r="Y96" s="161"/>
      <c r="Z96" s="66"/>
      <c r="AA96" s="90"/>
      <c r="AB96" s="71"/>
      <c r="AC96" s="90"/>
      <c r="AD96" s="160"/>
      <c r="AE96" s="90"/>
      <c r="AF96" s="160"/>
      <c r="AG96" s="90"/>
      <c r="AH96" s="71"/>
      <c r="AI96" s="90"/>
      <c r="AJ96" s="160"/>
      <c r="AK96" s="90"/>
      <c r="AL96" s="74"/>
      <c r="AM96" s="90"/>
      <c r="AN96" s="74"/>
      <c r="AO96" s="90"/>
      <c r="AP96" s="76"/>
      <c r="AQ96" s="90"/>
      <c r="AR96" s="71"/>
      <c r="AS96" s="324"/>
      <c r="AT96" s="90"/>
      <c r="AU96" s="71"/>
      <c r="AV96" s="677" t="str">
        <f>IF(AU96="","",IF(AU96="A",'12.パネルラジエーター設備費用算出シート'!$G$13,IF(AU96="B",'12.パネルラジエーター設備費用算出シート'!$N$13,IF(AU96="C",'12.パネルラジエーター設備費用算出シート'!$G$23,IF(AU96="D",'12.パネルラジエーター設備費用算出シート'!$N$23,IF(AU96="E",'12.パネルラジエーター設備費用算出シート'!$G$33,IF(AU96="F",'12.パネルラジエーター設備費用算出シート'!$N$33,IF(AU96="G",'12.パネルラジエーター設備費用算出シート'!$G$43,IF(AU96="H",'12.パネルラジエーター設備費用算出シート'!$N$43,IF(AU96="I",'12.パネルラジエーター設備費用算出シート'!$G$54,'12.パネルラジエーター設備費用算出シート'!$N$54))))))))))</f>
        <v/>
      </c>
      <c r="AW96" s="90"/>
      <c r="AX96" s="35"/>
      <c r="AY96" s="35"/>
      <c r="AZ96" s="35"/>
      <c r="BA96" s="35"/>
      <c r="BB96" s="65"/>
      <c r="BC96" s="35"/>
      <c r="BD96" s="35"/>
      <c r="BE96" s="65"/>
      <c r="BF96" s="35"/>
      <c r="BG96" s="35"/>
      <c r="BH96" s="35"/>
      <c r="BI96" s="35"/>
    </row>
    <row r="97" spans="1:61" s="36" customFormat="1">
      <c r="A97" s="92"/>
      <c r="B97" s="67">
        <v>85</v>
      </c>
      <c r="C97" s="104"/>
      <c r="D97" s="68"/>
      <c r="E97" s="93"/>
      <c r="F97" s="671"/>
      <c r="G97" s="671"/>
      <c r="H97" s="71"/>
      <c r="I97" s="72"/>
      <c r="J97" s="71"/>
      <c r="K97" s="673" t="str">
        <f t="shared" si="3"/>
        <v/>
      </c>
      <c r="L97" s="673" t="str">
        <f>IF($G97="","",IF(OR('2.全体概要'!$C$15=1,'2.全体概要'!$C$15=2),INDEX($BD$15:$BD$16,MATCH($G97,$BC$15:$BC$16,-1)),IF('2.全体概要'!$C$15=3,INDEX($BD$14:$BD$15,MATCH($G97,$BC$14:$BC$15,-1)),INDEX($BD$13:$BD$14,MATCH($G97,$BC$13:$BC$14,-1)))))</f>
        <v/>
      </c>
      <c r="M97" s="673" t="str">
        <f t="shared" si="4"/>
        <v/>
      </c>
      <c r="N97" s="674">
        <f t="shared" si="5"/>
        <v>0</v>
      </c>
      <c r="O97" s="90"/>
      <c r="P97" s="160"/>
      <c r="Q97" s="66"/>
      <c r="R97" s="88"/>
      <c r="S97" s="161"/>
      <c r="T97" s="66"/>
      <c r="U97" s="90"/>
      <c r="V97" s="160"/>
      <c r="W97" s="66"/>
      <c r="X97" s="88"/>
      <c r="Y97" s="161"/>
      <c r="Z97" s="66"/>
      <c r="AA97" s="90"/>
      <c r="AB97" s="71"/>
      <c r="AC97" s="90"/>
      <c r="AD97" s="160"/>
      <c r="AE97" s="90"/>
      <c r="AF97" s="160"/>
      <c r="AG97" s="90"/>
      <c r="AH97" s="71"/>
      <c r="AI97" s="90"/>
      <c r="AJ97" s="160"/>
      <c r="AK97" s="90"/>
      <c r="AL97" s="74"/>
      <c r="AM97" s="90"/>
      <c r="AN97" s="74"/>
      <c r="AO97" s="90"/>
      <c r="AP97" s="76"/>
      <c r="AQ97" s="90"/>
      <c r="AR97" s="71"/>
      <c r="AS97" s="324"/>
      <c r="AT97" s="90"/>
      <c r="AU97" s="71"/>
      <c r="AV97" s="677" t="str">
        <f>IF(AU97="","",IF(AU97="A",'12.パネルラジエーター設備費用算出シート'!$G$13,IF(AU97="B",'12.パネルラジエーター設備費用算出シート'!$N$13,IF(AU97="C",'12.パネルラジエーター設備費用算出シート'!$G$23,IF(AU97="D",'12.パネルラジエーター設備費用算出シート'!$N$23,IF(AU97="E",'12.パネルラジエーター設備費用算出シート'!$G$33,IF(AU97="F",'12.パネルラジエーター設備費用算出シート'!$N$33,IF(AU97="G",'12.パネルラジエーター設備費用算出シート'!$G$43,IF(AU97="H",'12.パネルラジエーター設備費用算出シート'!$N$43,IF(AU97="I",'12.パネルラジエーター設備費用算出シート'!$G$54,'12.パネルラジエーター設備費用算出シート'!$N$54))))))))))</f>
        <v/>
      </c>
      <c r="AW97" s="90"/>
      <c r="AX97" s="35"/>
      <c r="AY97" s="35"/>
      <c r="AZ97" s="35"/>
      <c r="BA97" s="35"/>
      <c r="BB97" s="65"/>
      <c r="BC97" s="35"/>
      <c r="BD97" s="35"/>
      <c r="BE97" s="65"/>
      <c r="BF97" s="35"/>
      <c r="BG97" s="35"/>
      <c r="BH97" s="35"/>
      <c r="BI97" s="35"/>
    </row>
    <row r="98" spans="1:61" s="36" customFormat="1">
      <c r="A98" s="92"/>
      <c r="B98" s="67">
        <v>86</v>
      </c>
      <c r="C98" s="104"/>
      <c r="D98" s="68"/>
      <c r="E98" s="93"/>
      <c r="F98" s="671"/>
      <c r="G98" s="671"/>
      <c r="H98" s="71"/>
      <c r="I98" s="72"/>
      <c r="J98" s="71"/>
      <c r="K98" s="673" t="str">
        <f t="shared" si="3"/>
        <v/>
      </c>
      <c r="L98" s="673" t="str">
        <f>IF($G98="","",IF(OR('2.全体概要'!$C$15=1,'2.全体概要'!$C$15=2),INDEX($BD$15:$BD$16,MATCH($G98,$BC$15:$BC$16,-1)),IF('2.全体概要'!$C$15=3,INDEX($BD$14:$BD$15,MATCH($G98,$BC$14:$BC$15,-1)),INDEX($BD$13:$BD$14,MATCH($G98,$BC$13:$BC$14,-1)))))</f>
        <v/>
      </c>
      <c r="M98" s="673" t="str">
        <f t="shared" si="4"/>
        <v/>
      </c>
      <c r="N98" s="674">
        <f t="shared" si="5"/>
        <v>0</v>
      </c>
      <c r="O98" s="90"/>
      <c r="P98" s="160"/>
      <c r="Q98" s="66"/>
      <c r="R98" s="88"/>
      <c r="S98" s="161"/>
      <c r="T98" s="66"/>
      <c r="U98" s="90"/>
      <c r="V98" s="160"/>
      <c r="W98" s="66"/>
      <c r="X98" s="88"/>
      <c r="Y98" s="161"/>
      <c r="Z98" s="66"/>
      <c r="AA98" s="90"/>
      <c r="AB98" s="71"/>
      <c r="AC98" s="90"/>
      <c r="AD98" s="160"/>
      <c r="AE98" s="90"/>
      <c r="AF98" s="160"/>
      <c r="AG98" s="90"/>
      <c r="AH98" s="71"/>
      <c r="AI98" s="90"/>
      <c r="AJ98" s="160"/>
      <c r="AK98" s="90"/>
      <c r="AL98" s="74"/>
      <c r="AM98" s="90"/>
      <c r="AN98" s="74"/>
      <c r="AO98" s="90"/>
      <c r="AP98" s="76"/>
      <c r="AQ98" s="90"/>
      <c r="AR98" s="71"/>
      <c r="AS98" s="324"/>
      <c r="AT98" s="90"/>
      <c r="AU98" s="71"/>
      <c r="AV98" s="677" t="str">
        <f>IF(AU98="","",IF(AU98="A",'12.パネルラジエーター設備費用算出シート'!$G$13,IF(AU98="B",'12.パネルラジエーター設備費用算出シート'!$N$13,IF(AU98="C",'12.パネルラジエーター設備費用算出シート'!$G$23,IF(AU98="D",'12.パネルラジエーター設備費用算出シート'!$N$23,IF(AU98="E",'12.パネルラジエーター設備費用算出シート'!$G$33,IF(AU98="F",'12.パネルラジエーター設備費用算出シート'!$N$33,IF(AU98="G",'12.パネルラジエーター設備費用算出シート'!$G$43,IF(AU98="H",'12.パネルラジエーター設備費用算出シート'!$N$43,IF(AU98="I",'12.パネルラジエーター設備費用算出シート'!$G$54,'12.パネルラジエーター設備費用算出シート'!$N$54))))))))))</f>
        <v/>
      </c>
      <c r="AW98" s="90"/>
      <c r="AX98" s="35"/>
      <c r="AY98" s="35"/>
      <c r="AZ98" s="35"/>
      <c r="BA98" s="35"/>
      <c r="BB98" s="65"/>
      <c r="BC98" s="35"/>
      <c r="BD98" s="35"/>
      <c r="BE98" s="65"/>
      <c r="BF98" s="35"/>
      <c r="BG98" s="35"/>
      <c r="BH98" s="35"/>
      <c r="BI98" s="35"/>
    </row>
    <row r="99" spans="1:61" s="36" customFormat="1">
      <c r="A99" s="92"/>
      <c r="B99" s="67">
        <v>87</v>
      </c>
      <c r="C99" s="104"/>
      <c r="D99" s="68"/>
      <c r="E99" s="93"/>
      <c r="F99" s="671"/>
      <c r="G99" s="671"/>
      <c r="H99" s="71"/>
      <c r="I99" s="72"/>
      <c r="J99" s="71"/>
      <c r="K99" s="673" t="str">
        <f t="shared" si="3"/>
        <v/>
      </c>
      <c r="L99" s="673" t="str">
        <f>IF($G99="","",IF(OR('2.全体概要'!$C$15=1,'2.全体概要'!$C$15=2),INDEX($BD$15:$BD$16,MATCH($G99,$BC$15:$BC$16,-1)),IF('2.全体概要'!$C$15=3,INDEX($BD$14:$BD$15,MATCH($G99,$BC$14:$BC$15,-1)),INDEX($BD$13:$BD$14,MATCH($G99,$BC$13:$BC$14,-1)))))</f>
        <v/>
      </c>
      <c r="M99" s="673" t="str">
        <f t="shared" si="4"/>
        <v/>
      </c>
      <c r="N99" s="674">
        <f t="shared" si="5"/>
        <v>0</v>
      </c>
      <c r="O99" s="90"/>
      <c r="P99" s="160"/>
      <c r="Q99" s="66"/>
      <c r="R99" s="88"/>
      <c r="S99" s="161"/>
      <c r="T99" s="66"/>
      <c r="U99" s="90"/>
      <c r="V99" s="160"/>
      <c r="W99" s="66"/>
      <c r="X99" s="88"/>
      <c r="Y99" s="161"/>
      <c r="Z99" s="66"/>
      <c r="AA99" s="90"/>
      <c r="AB99" s="71"/>
      <c r="AC99" s="90"/>
      <c r="AD99" s="160"/>
      <c r="AE99" s="90"/>
      <c r="AF99" s="160"/>
      <c r="AG99" s="90"/>
      <c r="AH99" s="71"/>
      <c r="AI99" s="90"/>
      <c r="AJ99" s="160"/>
      <c r="AK99" s="90"/>
      <c r="AL99" s="74"/>
      <c r="AM99" s="90"/>
      <c r="AN99" s="74"/>
      <c r="AO99" s="90"/>
      <c r="AP99" s="76"/>
      <c r="AQ99" s="90"/>
      <c r="AR99" s="71"/>
      <c r="AS99" s="324"/>
      <c r="AT99" s="90"/>
      <c r="AU99" s="71"/>
      <c r="AV99" s="677" t="str">
        <f>IF(AU99="","",IF(AU99="A",'12.パネルラジエーター設備費用算出シート'!$G$13,IF(AU99="B",'12.パネルラジエーター設備費用算出シート'!$N$13,IF(AU99="C",'12.パネルラジエーター設備費用算出シート'!$G$23,IF(AU99="D",'12.パネルラジエーター設備費用算出シート'!$N$23,IF(AU99="E",'12.パネルラジエーター設備費用算出シート'!$G$33,IF(AU99="F",'12.パネルラジエーター設備費用算出シート'!$N$33,IF(AU99="G",'12.パネルラジエーター設備費用算出シート'!$G$43,IF(AU99="H",'12.パネルラジエーター設備費用算出シート'!$N$43,IF(AU99="I",'12.パネルラジエーター設備費用算出シート'!$G$54,'12.パネルラジエーター設備費用算出シート'!$N$54))))))))))</f>
        <v/>
      </c>
      <c r="AW99" s="90"/>
      <c r="AX99" s="35"/>
      <c r="AY99" s="35"/>
      <c r="AZ99" s="35"/>
      <c r="BA99" s="35"/>
      <c r="BB99" s="65"/>
      <c r="BC99" s="35"/>
      <c r="BD99" s="35"/>
      <c r="BE99" s="65"/>
      <c r="BF99" s="35"/>
      <c r="BG99" s="35"/>
      <c r="BH99" s="35"/>
      <c r="BI99" s="35"/>
    </row>
    <row r="100" spans="1:61" s="36" customFormat="1">
      <c r="A100" s="92"/>
      <c r="B100" s="67">
        <v>88</v>
      </c>
      <c r="C100" s="104"/>
      <c r="D100" s="68"/>
      <c r="E100" s="93"/>
      <c r="F100" s="671"/>
      <c r="G100" s="671"/>
      <c r="H100" s="71"/>
      <c r="I100" s="72"/>
      <c r="J100" s="71"/>
      <c r="K100" s="673" t="str">
        <f t="shared" si="3"/>
        <v/>
      </c>
      <c r="L100" s="673" t="str">
        <f>IF($G100="","",IF(OR('2.全体概要'!$C$15=1,'2.全体概要'!$C$15=2),INDEX($BD$15:$BD$16,MATCH($G100,$BC$15:$BC$16,-1)),IF('2.全体概要'!$C$15=3,INDEX($BD$14:$BD$15,MATCH($G100,$BC$14:$BC$15,-1)),INDEX($BD$13:$BD$14,MATCH($G100,$BC$13:$BC$14,-1)))))</f>
        <v/>
      </c>
      <c r="M100" s="673" t="str">
        <f t="shared" si="4"/>
        <v/>
      </c>
      <c r="N100" s="674">
        <f t="shared" si="5"/>
        <v>0</v>
      </c>
      <c r="O100" s="90"/>
      <c r="P100" s="160"/>
      <c r="Q100" s="66"/>
      <c r="R100" s="88"/>
      <c r="S100" s="161"/>
      <c r="T100" s="66"/>
      <c r="U100" s="90"/>
      <c r="V100" s="160"/>
      <c r="W100" s="66"/>
      <c r="X100" s="88"/>
      <c r="Y100" s="161"/>
      <c r="Z100" s="66"/>
      <c r="AA100" s="90"/>
      <c r="AB100" s="71"/>
      <c r="AC100" s="90"/>
      <c r="AD100" s="160"/>
      <c r="AE100" s="90"/>
      <c r="AF100" s="160"/>
      <c r="AG100" s="90"/>
      <c r="AH100" s="71"/>
      <c r="AI100" s="90"/>
      <c r="AJ100" s="160"/>
      <c r="AK100" s="90"/>
      <c r="AL100" s="74"/>
      <c r="AM100" s="90"/>
      <c r="AN100" s="74"/>
      <c r="AO100" s="90"/>
      <c r="AP100" s="76"/>
      <c r="AQ100" s="90"/>
      <c r="AR100" s="71"/>
      <c r="AS100" s="324"/>
      <c r="AT100" s="90"/>
      <c r="AU100" s="71"/>
      <c r="AV100" s="677" t="str">
        <f>IF(AU100="","",IF(AU100="A",'12.パネルラジエーター設備費用算出シート'!$G$13,IF(AU100="B",'12.パネルラジエーター設備費用算出シート'!$N$13,IF(AU100="C",'12.パネルラジエーター設備費用算出シート'!$G$23,IF(AU100="D",'12.パネルラジエーター設備費用算出シート'!$N$23,IF(AU100="E",'12.パネルラジエーター設備費用算出シート'!$G$33,IF(AU100="F",'12.パネルラジエーター設備費用算出シート'!$N$33,IF(AU100="G",'12.パネルラジエーター設備費用算出シート'!$G$43,IF(AU100="H",'12.パネルラジエーター設備費用算出シート'!$N$43,IF(AU100="I",'12.パネルラジエーター設備費用算出シート'!$G$54,'12.パネルラジエーター設備費用算出シート'!$N$54))))))))))</f>
        <v/>
      </c>
      <c r="AW100" s="90"/>
      <c r="AX100" s="35"/>
      <c r="AY100" s="35"/>
      <c r="AZ100" s="35"/>
      <c r="BA100" s="35"/>
      <c r="BB100" s="65"/>
      <c r="BC100" s="35"/>
      <c r="BD100" s="35"/>
      <c r="BE100" s="65"/>
      <c r="BF100" s="35"/>
      <c r="BG100" s="35"/>
      <c r="BH100" s="35"/>
      <c r="BI100" s="35"/>
    </row>
    <row r="101" spans="1:61" s="36" customFormat="1">
      <c r="A101" s="92"/>
      <c r="B101" s="67">
        <v>89</v>
      </c>
      <c r="C101" s="104"/>
      <c r="D101" s="68"/>
      <c r="E101" s="93"/>
      <c r="F101" s="671"/>
      <c r="G101" s="671"/>
      <c r="H101" s="71"/>
      <c r="I101" s="72"/>
      <c r="J101" s="71"/>
      <c r="K101" s="673" t="str">
        <f t="shared" si="3"/>
        <v/>
      </c>
      <c r="L101" s="673" t="str">
        <f>IF($G101="","",IF(OR('2.全体概要'!$C$15=1,'2.全体概要'!$C$15=2),INDEX($BD$15:$BD$16,MATCH($G101,$BC$15:$BC$16,-1)),IF('2.全体概要'!$C$15=3,INDEX($BD$14:$BD$15,MATCH($G101,$BC$14:$BC$15,-1)),INDEX($BD$13:$BD$14,MATCH($G101,$BC$13:$BC$14,-1)))))</f>
        <v/>
      </c>
      <c r="M101" s="673" t="str">
        <f t="shared" si="4"/>
        <v/>
      </c>
      <c r="N101" s="674">
        <f t="shared" si="5"/>
        <v>0</v>
      </c>
      <c r="O101" s="90"/>
      <c r="P101" s="160"/>
      <c r="Q101" s="66"/>
      <c r="R101" s="88"/>
      <c r="S101" s="161"/>
      <c r="T101" s="66"/>
      <c r="U101" s="90"/>
      <c r="V101" s="160"/>
      <c r="W101" s="66"/>
      <c r="X101" s="88"/>
      <c r="Y101" s="161"/>
      <c r="Z101" s="66"/>
      <c r="AA101" s="90"/>
      <c r="AB101" s="71"/>
      <c r="AC101" s="90"/>
      <c r="AD101" s="160"/>
      <c r="AE101" s="90"/>
      <c r="AF101" s="160"/>
      <c r="AG101" s="90"/>
      <c r="AH101" s="71"/>
      <c r="AI101" s="90"/>
      <c r="AJ101" s="160"/>
      <c r="AK101" s="90"/>
      <c r="AL101" s="74"/>
      <c r="AM101" s="90"/>
      <c r="AN101" s="74"/>
      <c r="AO101" s="90"/>
      <c r="AP101" s="76"/>
      <c r="AQ101" s="90"/>
      <c r="AR101" s="71"/>
      <c r="AS101" s="324"/>
      <c r="AT101" s="90"/>
      <c r="AU101" s="71"/>
      <c r="AV101" s="677" t="str">
        <f>IF(AU101="","",IF(AU101="A",'12.パネルラジエーター設備費用算出シート'!$G$13,IF(AU101="B",'12.パネルラジエーター設備費用算出シート'!$N$13,IF(AU101="C",'12.パネルラジエーター設備費用算出シート'!$G$23,IF(AU101="D",'12.パネルラジエーター設備費用算出シート'!$N$23,IF(AU101="E",'12.パネルラジエーター設備費用算出シート'!$G$33,IF(AU101="F",'12.パネルラジエーター設備費用算出シート'!$N$33,IF(AU101="G",'12.パネルラジエーター設備費用算出シート'!$G$43,IF(AU101="H",'12.パネルラジエーター設備費用算出シート'!$N$43,IF(AU101="I",'12.パネルラジエーター設備費用算出シート'!$G$54,'12.パネルラジエーター設備費用算出シート'!$N$54))))))))))</f>
        <v/>
      </c>
      <c r="AW101" s="90"/>
      <c r="AX101" s="35"/>
      <c r="AY101" s="35"/>
      <c r="AZ101" s="35"/>
      <c r="BA101" s="35"/>
      <c r="BB101" s="65"/>
      <c r="BC101" s="35"/>
      <c r="BD101" s="35"/>
      <c r="BE101" s="65"/>
      <c r="BF101" s="35"/>
      <c r="BG101" s="35"/>
      <c r="BH101" s="35"/>
      <c r="BI101" s="35"/>
    </row>
    <row r="102" spans="1:61" s="36" customFormat="1">
      <c r="A102" s="92"/>
      <c r="B102" s="67">
        <v>90</v>
      </c>
      <c r="C102" s="104"/>
      <c r="D102" s="68"/>
      <c r="E102" s="93"/>
      <c r="F102" s="671"/>
      <c r="G102" s="671"/>
      <c r="H102" s="71"/>
      <c r="I102" s="72"/>
      <c r="J102" s="71"/>
      <c r="K102" s="673" t="str">
        <f t="shared" si="3"/>
        <v/>
      </c>
      <c r="L102" s="673" t="str">
        <f>IF($G102="","",IF(OR('2.全体概要'!$C$15=1,'2.全体概要'!$C$15=2),INDEX($BD$15:$BD$16,MATCH($G102,$BC$15:$BC$16,-1)),IF('2.全体概要'!$C$15=3,INDEX($BD$14:$BD$15,MATCH($G102,$BC$14:$BC$15,-1)),INDEX($BD$13:$BD$14,MATCH($G102,$BC$13:$BC$14,-1)))))</f>
        <v/>
      </c>
      <c r="M102" s="673" t="str">
        <f t="shared" si="4"/>
        <v/>
      </c>
      <c r="N102" s="674">
        <f t="shared" si="5"/>
        <v>0</v>
      </c>
      <c r="O102" s="90"/>
      <c r="P102" s="160"/>
      <c r="Q102" s="66"/>
      <c r="R102" s="88"/>
      <c r="S102" s="161"/>
      <c r="T102" s="66"/>
      <c r="U102" s="90"/>
      <c r="V102" s="160"/>
      <c r="W102" s="66"/>
      <c r="X102" s="88"/>
      <c r="Y102" s="161"/>
      <c r="Z102" s="66"/>
      <c r="AA102" s="90"/>
      <c r="AB102" s="71"/>
      <c r="AC102" s="90"/>
      <c r="AD102" s="160"/>
      <c r="AE102" s="90"/>
      <c r="AF102" s="160"/>
      <c r="AG102" s="90"/>
      <c r="AH102" s="71"/>
      <c r="AI102" s="90"/>
      <c r="AJ102" s="160"/>
      <c r="AK102" s="90"/>
      <c r="AL102" s="74"/>
      <c r="AM102" s="90"/>
      <c r="AN102" s="74"/>
      <c r="AO102" s="90"/>
      <c r="AP102" s="76"/>
      <c r="AQ102" s="90"/>
      <c r="AR102" s="71"/>
      <c r="AS102" s="324"/>
      <c r="AT102" s="90"/>
      <c r="AU102" s="71"/>
      <c r="AV102" s="677" t="str">
        <f>IF(AU102="","",IF(AU102="A",'12.パネルラジエーター設備費用算出シート'!$G$13,IF(AU102="B",'12.パネルラジエーター設備費用算出シート'!$N$13,IF(AU102="C",'12.パネルラジエーター設備費用算出シート'!$G$23,IF(AU102="D",'12.パネルラジエーター設備費用算出シート'!$N$23,IF(AU102="E",'12.パネルラジエーター設備費用算出シート'!$G$33,IF(AU102="F",'12.パネルラジエーター設備費用算出シート'!$N$33,IF(AU102="G",'12.パネルラジエーター設備費用算出シート'!$G$43,IF(AU102="H",'12.パネルラジエーター設備費用算出シート'!$N$43,IF(AU102="I",'12.パネルラジエーター設備費用算出シート'!$G$54,'12.パネルラジエーター設備費用算出シート'!$N$54))))))))))</f>
        <v/>
      </c>
      <c r="AW102" s="90"/>
      <c r="AX102" s="35"/>
      <c r="AY102" s="35"/>
      <c r="AZ102" s="35"/>
      <c r="BA102" s="35"/>
      <c r="BB102" s="65"/>
      <c r="BC102" s="35"/>
      <c r="BD102" s="35"/>
      <c r="BE102" s="65"/>
      <c r="BF102" s="35"/>
      <c r="BG102" s="35"/>
      <c r="BH102" s="35"/>
      <c r="BI102" s="35"/>
    </row>
    <row r="103" spans="1:61" s="36" customFormat="1">
      <c r="A103" s="92"/>
      <c r="B103" s="67">
        <v>91</v>
      </c>
      <c r="C103" s="104"/>
      <c r="D103" s="68"/>
      <c r="E103" s="93"/>
      <c r="F103" s="671"/>
      <c r="G103" s="671"/>
      <c r="H103" s="71"/>
      <c r="I103" s="72"/>
      <c r="J103" s="71"/>
      <c r="K103" s="673" t="str">
        <f t="shared" si="3"/>
        <v/>
      </c>
      <c r="L103" s="673" t="str">
        <f>IF($G103="","",IF(OR('2.全体概要'!$C$15=1,'2.全体概要'!$C$15=2),INDEX($BD$15:$BD$16,MATCH($G103,$BC$15:$BC$16,-1)),IF('2.全体概要'!$C$15=3,INDEX($BD$14:$BD$15,MATCH($G103,$BC$14:$BC$15,-1)),INDEX($BD$13:$BD$14,MATCH($G103,$BC$13:$BC$14,-1)))))</f>
        <v/>
      </c>
      <c r="M103" s="673" t="str">
        <f t="shared" si="4"/>
        <v/>
      </c>
      <c r="N103" s="674">
        <f t="shared" si="5"/>
        <v>0</v>
      </c>
      <c r="O103" s="90"/>
      <c r="P103" s="160"/>
      <c r="Q103" s="66"/>
      <c r="R103" s="88"/>
      <c r="S103" s="161"/>
      <c r="T103" s="66"/>
      <c r="U103" s="90"/>
      <c r="V103" s="160"/>
      <c r="W103" s="66"/>
      <c r="X103" s="88"/>
      <c r="Y103" s="161"/>
      <c r="Z103" s="66"/>
      <c r="AA103" s="90"/>
      <c r="AB103" s="71"/>
      <c r="AC103" s="90"/>
      <c r="AD103" s="160"/>
      <c r="AE103" s="90"/>
      <c r="AF103" s="160"/>
      <c r="AG103" s="90"/>
      <c r="AH103" s="71"/>
      <c r="AI103" s="90"/>
      <c r="AJ103" s="160"/>
      <c r="AK103" s="90"/>
      <c r="AL103" s="74"/>
      <c r="AM103" s="90"/>
      <c r="AN103" s="74"/>
      <c r="AO103" s="90"/>
      <c r="AP103" s="76"/>
      <c r="AQ103" s="90"/>
      <c r="AR103" s="71"/>
      <c r="AS103" s="324"/>
      <c r="AT103" s="90"/>
      <c r="AU103" s="71"/>
      <c r="AV103" s="677" t="str">
        <f>IF(AU103="","",IF(AU103="A",'12.パネルラジエーター設備費用算出シート'!$G$13,IF(AU103="B",'12.パネルラジエーター設備費用算出シート'!$N$13,IF(AU103="C",'12.パネルラジエーター設備費用算出シート'!$G$23,IF(AU103="D",'12.パネルラジエーター設備費用算出シート'!$N$23,IF(AU103="E",'12.パネルラジエーター設備費用算出シート'!$G$33,IF(AU103="F",'12.パネルラジエーター設備費用算出シート'!$N$33,IF(AU103="G",'12.パネルラジエーター設備費用算出シート'!$G$43,IF(AU103="H",'12.パネルラジエーター設備費用算出シート'!$N$43,IF(AU103="I",'12.パネルラジエーター設備費用算出シート'!$G$54,'12.パネルラジエーター設備費用算出シート'!$N$54))))))))))</f>
        <v/>
      </c>
      <c r="AW103" s="90"/>
      <c r="AX103" s="35"/>
      <c r="AY103" s="35"/>
      <c r="AZ103" s="35"/>
      <c r="BA103" s="35"/>
      <c r="BB103" s="65"/>
      <c r="BC103" s="35"/>
      <c r="BD103" s="35"/>
      <c r="BE103" s="65"/>
      <c r="BF103" s="35"/>
      <c r="BG103" s="35"/>
      <c r="BH103" s="35"/>
      <c r="BI103" s="35"/>
    </row>
    <row r="104" spans="1:61" s="36" customFormat="1">
      <c r="A104" s="92"/>
      <c r="B104" s="67">
        <v>92</v>
      </c>
      <c r="C104" s="104"/>
      <c r="D104" s="68"/>
      <c r="E104" s="93"/>
      <c r="F104" s="671"/>
      <c r="G104" s="671"/>
      <c r="H104" s="71"/>
      <c r="I104" s="72"/>
      <c r="J104" s="71"/>
      <c r="K104" s="673" t="str">
        <f t="shared" si="3"/>
        <v/>
      </c>
      <c r="L104" s="673" t="str">
        <f>IF($G104="","",IF(OR('2.全体概要'!$C$15=1,'2.全体概要'!$C$15=2),INDEX($BD$15:$BD$16,MATCH($G104,$BC$15:$BC$16,-1)),IF('2.全体概要'!$C$15=3,INDEX($BD$14:$BD$15,MATCH($G104,$BC$14:$BC$15,-1)),INDEX($BD$13:$BD$14,MATCH($G104,$BC$13:$BC$14,-1)))))</f>
        <v/>
      </c>
      <c r="M104" s="673" t="str">
        <f t="shared" si="4"/>
        <v/>
      </c>
      <c r="N104" s="674">
        <f t="shared" si="5"/>
        <v>0</v>
      </c>
      <c r="O104" s="90"/>
      <c r="P104" s="160"/>
      <c r="Q104" s="66"/>
      <c r="R104" s="88"/>
      <c r="S104" s="161"/>
      <c r="T104" s="66"/>
      <c r="U104" s="90"/>
      <c r="V104" s="160"/>
      <c r="W104" s="66"/>
      <c r="X104" s="88"/>
      <c r="Y104" s="161"/>
      <c r="Z104" s="66"/>
      <c r="AA104" s="90"/>
      <c r="AB104" s="71"/>
      <c r="AC104" s="90"/>
      <c r="AD104" s="160"/>
      <c r="AE104" s="90"/>
      <c r="AF104" s="160"/>
      <c r="AG104" s="90"/>
      <c r="AH104" s="71"/>
      <c r="AI104" s="90"/>
      <c r="AJ104" s="160"/>
      <c r="AK104" s="90"/>
      <c r="AL104" s="74"/>
      <c r="AM104" s="90"/>
      <c r="AN104" s="74"/>
      <c r="AO104" s="90"/>
      <c r="AP104" s="76"/>
      <c r="AQ104" s="90"/>
      <c r="AR104" s="71"/>
      <c r="AS104" s="324"/>
      <c r="AT104" s="90"/>
      <c r="AU104" s="71"/>
      <c r="AV104" s="677" t="str">
        <f>IF(AU104="","",IF(AU104="A",'12.パネルラジエーター設備費用算出シート'!$G$13,IF(AU104="B",'12.パネルラジエーター設備費用算出シート'!$N$13,IF(AU104="C",'12.パネルラジエーター設備費用算出シート'!$G$23,IF(AU104="D",'12.パネルラジエーター設備費用算出シート'!$N$23,IF(AU104="E",'12.パネルラジエーター設備費用算出シート'!$G$33,IF(AU104="F",'12.パネルラジエーター設備費用算出シート'!$N$33,IF(AU104="G",'12.パネルラジエーター設備費用算出シート'!$G$43,IF(AU104="H",'12.パネルラジエーター設備費用算出シート'!$N$43,IF(AU104="I",'12.パネルラジエーター設備費用算出シート'!$G$54,'12.パネルラジエーター設備費用算出シート'!$N$54))))))))))</f>
        <v/>
      </c>
      <c r="AW104" s="90"/>
      <c r="AX104" s="35"/>
      <c r="AY104" s="35"/>
      <c r="AZ104" s="35"/>
      <c r="BA104" s="35"/>
      <c r="BB104" s="65"/>
      <c r="BC104" s="35"/>
      <c r="BD104" s="35"/>
      <c r="BE104" s="65"/>
      <c r="BF104" s="35"/>
      <c r="BG104" s="35"/>
      <c r="BH104" s="35"/>
      <c r="BI104" s="35"/>
    </row>
    <row r="105" spans="1:61" s="36" customFormat="1">
      <c r="A105" s="92"/>
      <c r="B105" s="67">
        <v>93</v>
      </c>
      <c r="C105" s="104"/>
      <c r="D105" s="68"/>
      <c r="E105" s="93"/>
      <c r="F105" s="671"/>
      <c r="G105" s="671"/>
      <c r="H105" s="71"/>
      <c r="I105" s="72"/>
      <c r="J105" s="71"/>
      <c r="K105" s="673" t="str">
        <f t="shared" si="3"/>
        <v/>
      </c>
      <c r="L105" s="673" t="str">
        <f>IF($G105="","",IF(OR('2.全体概要'!$C$15=1,'2.全体概要'!$C$15=2),INDEX($BD$15:$BD$16,MATCH($G105,$BC$15:$BC$16,-1)),IF('2.全体概要'!$C$15=3,INDEX($BD$14:$BD$15,MATCH($G105,$BC$14:$BC$15,-1)),INDEX($BD$13:$BD$14,MATCH($G105,$BC$13:$BC$14,-1)))))</f>
        <v/>
      </c>
      <c r="M105" s="673" t="str">
        <f t="shared" si="4"/>
        <v/>
      </c>
      <c r="N105" s="674">
        <f t="shared" si="5"/>
        <v>0</v>
      </c>
      <c r="O105" s="90"/>
      <c r="P105" s="160"/>
      <c r="Q105" s="66"/>
      <c r="R105" s="88"/>
      <c r="S105" s="161"/>
      <c r="T105" s="66"/>
      <c r="U105" s="90"/>
      <c r="V105" s="160"/>
      <c r="W105" s="66"/>
      <c r="X105" s="88"/>
      <c r="Y105" s="161"/>
      <c r="Z105" s="66"/>
      <c r="AA105" s="90"/>
      <c r="AB105" s="71"/>
      <c r="AC105" s="90"/>
      <c r="AD105" s="160"/>
      <c r="AE105" s="90"/>
      <c r="AF105" s="160"/>
      <c r="AG105" s="90"/>
      <c r="AH105" s="71"/>
      <c r="AI105" s="90"/>
      <c r="AJ105" s="160"/>
      <c r="AK105" s="90"/>
      <c r="AL105" s="74"/>
      <c r="AM105" s="90"/>
      <c r="AN105" s="74"/>
      <c r="AO105" s="90"/>
      <c r="AP105" s="76"/>
      <c r="AQ105" s="90"/>
      <c r="AR105" s="71"/>
      <c r="AS105" s="324"/>
      <c r="AT105" s="90"/>
      <c r="AU105" s="71"/>
      <c r="AV105" s="677" t="str">
        <f>IF(AU105="","",IF(AU105="A",'12.パネルラジエーター設備費用算出シート'!$G$13,IF(AU105="B",'12.パネルラジエーター設備費用算出シート'!$N$13,IF(AU105="C",'12.パネルラジエーター設備費用算出シート'!$G$23,IF(AU105="D",'12.パネルラジエーター設備費用算出シート'!$N$23,IF(AU105="E",'12.パネルラジエーター設備費用算出シート'!$G$33,IF(AU105="F",'12.パネルラジエーター設備費用算出シート'!$N$33,IF(AU105="G",'12.パネルラジエーター設備費用算出シート'!$G$43,IF(AU105="H",'12.パネルラジエーター設備費用算出シート'!$N$43,IF(AU105="I",'12.パネルラジエーター設備費用算出シート'!$G$54,'12.パネルラジエーター設備費用算出シート'!$N$54))))))))))</f>
        <v/>
      </c>
      <c r="AW105" s="90"/>
      <c r="AX105" s="35"/>
      <c r="AY105" s="35"/>
      <c r="AZ105" s="35"/>
      <c r="BA105" s="35"/>
      <c r="BB105" s="65"/>
      <c r="BC105" s="35"/>
      <c r="BD105" s="35"/>
      <c r="BE105" s="65"/>
      <c r="BF105" s="35"/>
      <c r="BG105" s="35"/>
      <c r="BH105" s="35"/>
      <c r="BI105" s="35"/>
    </row>
    <row r="106" spans="1:61" s="36" customFormat="1">
      <c r="A106" s="92"/>
      <c r="B106" s="67">
        <v>94</v>
      </c>
      <c r="C106" s="104"/>
      <c r="D106" s="68"/>
      <c r="E106" s="93"/>
      <c r="F106" s="671"/>
      <c r="G106" s="671"/>
      <c r="H106" s="71"/>
      <c r="I106" s="72"/>
      <c r="J106" s="71"/>
      <c r="K106" s="673" t="str">
        <f t="shared" si="3"/>
        <v/>
      </c>
      <c r="L106" s="673" t="str">
        <f>IF($G106="","",IF(OR('2.全体概要'!$C$15=1,'2.全体概要'!$C$15=2),INDEX($BD$15:$BD$16,MATCH($G106,$BC$15:$BC$16,-1)),IF('2.全体概要'!$C$15=3,INDEX($BD$14:$BD$15,MATCH($G106,$BC$14:$BC$15,-1)),INDEX($BD$13:$BD$14,MATCH($G106,$BC$13:$BC$14,-1)))))</f>
        <v/>
      </c>
      <c r="M106" s="673" t="str">
        <f t="shared" si="4"/>
        <v/>
      </c>
      <c r="N106" s="674">
        <f t="shared" si="5"/>
        <v>0</v>
      </c>
      <c r="O106" s="90"/>
      <c r="P106" s="160"/>
      <c r="Q106" s="66"/>
      <c r="R106" s="88"/>
      <c r="S106" s="161"/>
      <c r="T106" s="66"/>
      <c r="U106" s="90"/>
      <c r="V106" s="160"/>
      <c r="W106" s="66"/>
      <c r="X106" s="88"/>
      <c r="Y106" s="161"/>
      <c r="Z106" s="66"/>
      <c r="AA106" s="90"/>
      <c r="AB106" s="71"/>
      <c r="AC106" s="90"/>
      <c r="AD106" s="160"/>
      <c r="AE106" s="90"/>
      <c r="AF106" s="160"/>
      <c r="AG106" s="90"/>
      <c r="AH106" s="71"/>
      <c r="AI106" s="90"/>
      <c r="AJ106" s="160"/>
      <c r="AK106" s="90"/>
      <c r="AL106" s="74"/>
      <c r="AM106" s="90"/>
      <c r="AN106" s="74"/>
      <c r="AO106" s="90"/>
      <c r="AP106" s="76"/>
      <c r="AQ106" s="90"/>
      <c r="AR106" s="71"/>
      <c r="AS106" s="324"/>
      <c r="AT106" s="90"/>
      <c r="AU106" s="71"/>
      <c r="AV106" s="677" t="str">
        <f>IF(AU106="","",IF(AU106="A",'12.パネルラジエーター設備費用算出シート'!$G$13,IF(AU106="B",'12.パネルラジエーター設備費用算出シート'!$N$13,IF(AU106="C",'12.パネルラジエーター設備費用算出シート'!$G$23,IF(AU106="D",'12.パネルラジエーター設備費用算出シート'!$N$23,IF(AU106="E",'12.パネルラジエーター設備費用算出シート'!$G$33,IF(AU106="F",'12.パネルラジエーター設備費用算出シート'!$N$33,IF(AU106="G",'12.パネルラジエーター設備費用算出シート'!$G$43,IF(AU106="H",'12.パネルラジエーター設備費用算出シート'!$N$43,IF(AU106="I",'12.パネルラジエーター設備費用算出シート'!$G$54,'12.パネルラジエーター設備費用算出シート'!$N$54))))))))))</f>
        <v/>
      </c>
      <c r="AW106" s="90"/>
      <c r="AX106" s="35"/>
      <c r="AY106" s="35"/>
      <c r="AZ106" s="35"/>
      <c r="BA106" s="35"/>
      <c r="BB106" s="65"/>
      <c r="BC106" s="35"/>
      <c r="BD106" s="35"/>
      <c r="BE106" s="65"/>
      <c r="BF106" s="35"/>
      <c r="BG106" s="35"/>
      <c r="BH106" s="35"/>
      <c r="BI106" s="35"/>
    </row>
    <row r="107" spans="1:61" s="36" customFormat="1">
      <c r="A107" s="92"/>
      <c r="B107" s="67">
        <v>95</v>
      </c>
      <c r="C107" s="104"/>
      <c r="D107" s="68"/>
      <c r="E107" s="93"/>
      <c r="F107" s="671"/>
      <c r="G107" s="671"/>
      <c r="H107" s="71"/>
      <c r="I107" s="72"/>
      <c r="J107" s="71"/>
      <c r="K107" s="673" t="str">
        <f t="shared" si="3"/>
        <v/>
      </c>
      <c r="L107" s="673" t="str">
        <f>IF($G107="","",IF(OR('2.全体概要'!$C$15=1,'2.全体概要'!$C$15=2),INDEX($BD$15:$BD$16,MATCH($G107,$BC$15:$BC$16,-1)),IF('2.全体概要'!$C$15=3,INDEX($BD$14:$BD$15,MATCH($G107,$BC$14:$BC$15,-1)),INDEX($BD$13:$BD$14,MATCH($G107,$BC$13:$BC$14,-1)))))</f>
        <v/>
      </c>
      <c r="M107" s="673" t="str">
        <f t="shared" si="4"/>
        <v/>
      </c>
      <c r="N107" s="674">
        <f t="shared" si="5"/>
        <v>0</v>
      </c>
      <c r="O107" s="90"/>
      <c r="P107" s="160"/>
      <c r="Q107" s="66"/>
      <c r="R107" s="88"/>
      <c r="S107" s="161"/>
      <c r="T107" s="66"/>
      <c r="U107" s="90"/>
      <c r="V107" s="160"/>
      <c r="W107" s="66"/>
      <c r="X107" s="88"/>
      <c r="Y107" s="161"/>
      <c r="Z107" s="66"/>
      <c r="AA107" s="90"/>
      <c r="AB107" s="71"/>
      <c r="AC107" s="90"/>
      <c r="AD107" s="160"/>
      <c r="AE107" s="90"/>
      <c r="AF107" s="160"/>
      <c r="AG107" s="90"/>
      <c r="AH107" s="71"/>
      <c r="AI107" s="90"/>
      <c r="AJ107" s="160"/>
      <c r="AK107" s="90"/>
      <c r="AL107" s="74"/>
      <c r="AM107" s="90"/>
      <c r="AN107" s="74"/>
      <c r="AO107" s="90"/>
      <c r="AP107" s="76"/>
      <c r="AQ107" s="90"/>
      <c r="AR107" s="71"/>
      <c r="AS107" s="324"/>
      <c r="AT107" s="90"/>
      <c r="AU107" s="71"/>
      <c r="AV107" s="677" t="str">
        <f>IF(AU107="","",IF(AU107="A",'12.パネルラジエーター設備費用算出シート'!$G$13,IF(AU107="B",'12.パネルラジエーター設備費用算出シート'!$N$13,IF(AU107="C",'12.パネルラジエーター設備費用算出シート'!$G$23,IF(AU107="D",'12.パネルラジエーター設備費用算出シート'!$N$23,IF(AU107="E",'12.パネルラジエーター設備費用算出シート'!$G$33,IF(AU107="F",'12.パネルラジエーター設備費用算出シート'!$N$33,IF(AU107="G",'12.パネルラジエーター設備費用算出シート'!$G$43,IF(AU107="H",'12.パネルラジエーター設備費用算出シート'!$N$43,IF(AU107="I",'12.パネルラジエーター設備費用算出シート'!$G$54,'12.パネルラジエーター設備費用算出シート'!$N$54))))))))))</f>
        <v/>
      </c>
      <c r="AW107" s="90"/>
      <c r="AX107" s="35"/>
      <c r="AY107" s="35"/>
      <c r="AZ107" s="35"/>
      <c r="BA107" s="35"/>
      <c r="BB107" s="65"/>
      <c r="BC107" s="35"/>
      <c r="BD107" s="35"/>
      <c r="BE107" s="65"/>
      <c r="BF107" s="35"/>
      <c r="BG107" s="35"/>
      <c r="BH107" s="35"/>
      <c r="BI107" s="35"/>
    </row>
    <row r="108" spans="1:61" s="36" customFormat="1">
      <c r="A108" s="92"/>
      <c r="B108" s="67">
        <v>96</v>
      </c>
      <c r="C108" s="104"/>
      <c r="D108" s="68"/>
      <c r="E108" s="93"/>
      <c r="F108" s="671"/>
      <c r="G108" s="671"/>
      <c r="H108" s="71"/>
      <c r="I108" s="72"/>
      <c r="J108" s="71"/>
      <c r="K108" s="673" t="str">
        <f t="shared" si="3"/>
        <v/>
      </c>
      <c r="L108" s="673" t="str">
        <f>IF($G108="","",IF(OR('2.全体概要'!$C$15=1,'2.全体概要'!$C$15=2),INDEX($BD$15:$BD$16,MATCH($G108,$BC$15:$BC$16,-1)),IF('2.全体概要'!$C$15=3,INDEX($BD$14:$BD$15,MATCH($G108,$BC$14:$BC$15,-1)),INDEX($BD$13:$BD$14,MATCH($G108,$BC$13:$BC$14,-1)))))</f>
        <v/>
      </c>
      <c r="M108" s="673" t="str">
        <f t="shared" si="4"/>
        <v/>
      </c>
      <c r="N108" s="674">
        <f t="shared" si="5"/>
        <v>0</v>
      </c>
      <c r="O108" s="90"/>
      <c r="P108" s="160"/>
      <c r="Q108" s="66"/>
      <c r="R108" s="88"/>
      <c r="S108" s="161"/>
      <c r="T108" s="66"/>
      <c r="U108" s="90"/>
      <c r="V108" s="160"/>
      <c r="W108" s="66"/>
      <c r="X108" s="88"/>
      <c r="Y108" s="161"/>
      <c r="Z108" s="66"/>
      <c r="AA108" s="90"/>
      <c r="AB108" s="71"/>
      <c r="AC108" s="90"/>
      <c r="AD108" s="160"/>
      <c r="AE108" s="90"/>
      <c r="AF108" s="160"/>
      <c r="AG108" s="90"/>
      <c r="AH108" s="71"/>
      <c r="AI108" s="90"/>
      <c r="AJ108" s="160"/>
      <c r="AK108" s="90"/>
      <c r="AL108" s="74"/>
      <c r="AM108" s="90"/>
      <c r="AN108" s="74"/>
      <c r="AO108" s="90"/>
      <c r="AP108" s="76"/>
      <c r="AQ108" s="90"/>
      <c r="AR108" s="71"/>
      <c r="AS108" s="324"/>
      <c r="AT108" s="90"/>
      <c r="AU108" s="71"/>
      <c r="AV108" s="677" t="str">
        <f>IF(AU108="","",IF(AU108="A",'12.パネルラジエーター設備費用算出シート'!$G$13,IF(AU108="B",'12.パネルラジエーター設備費用算出シート'!$N$13,IF(AU108="C",'12.パネルラジエーター設備費用算出シート'!$G$23,IF(AU108="D",'12.パネルラジエーター設備費用算出シート'!$N$23,IF(AU108="E",'12.パネルラジエーター設備費用算出シート'!$G$33,IF(AU108="F",'12.パネルラジエーター設備費用算出シート'!$N$33,IF(AU108="G",'12.パネルラジエーター設備費用算出シート'!$G$43,IF(AU108="H",'12.パネルラジエーター設備費用算出シート'!$N$43,IF(AU108="I",'12.パネルラジエーター設備費用算出シート'!$G$54,'12.パネルラジエーター設備費用算出シート'!$N$54))))))))))</f>
        <v/>
      </c>
      <c r="AW108" s="90"/>
      <c r="AX108" s="35"/>
      <c r="AY108" s="35"/>
      <c r="AZ108" s="35"/>
      <c r="BA108" s="35"/>
      <c r="BB108" s="65"/>
      <c r="BC108" s="35"/>
      <c r="BD108" s="35"/>
      <c r="BE108" s="65"/>
      <c r="BF108" s="35"/>
      <c r="BG108" s="35"/>
      <c r="BH108" s="35"/>
      <c r="BI108" s="35"/>
    </row>
    <row r="109" spans="1:61" s="36" customFormat="1">
      <c r="A109" s="92"/>
      <c r="B109" s="67">
        <v>97</v>
      </c>
      <c r="C109" s="104"/>
      <c r="D109" s="68"/>
      <c r="E109" s="93"/>
      <c r="F109" s="671"/>
      <c r="G109" s="671"/>
      <c r="H109" s="71"/>
      <c r="I109" s="72"/>
      <c r="J109" s="71"/>
      <c r="K109" s="673" t="str">
        <f t="shared" si="3"/>
        <v/>
      </c>
      <c r="L109" s="673" t="str">
        <f>IF($G109="","",IF(OR('2.全体概要'!$C$15=1,'2.全体概要'!$C$15=2),INDEX($BD$15:$BD$16,MATCH($G109,$BC$15:$BC$16,-1)),IF('2.全体概要'!$C$15=3,INDEX($BD$14:$BD$15,MATCH($G109,$BC$14:$BC$15,-1)),INDEX($BD$13:$BD$14,MATCH($G109,$BC$13:$BC$14,-1)))))</f>
        <v/>
      </c>
      <c r="M109" s="673" t="str">
        <f t="shared" si="4"/>
        <v/>
      </c>
      <c r="N109" s="674">
        <f t="shared" si="5"/>
        <v>0</v>
      </c>
      <c r="O109" s="90"/>
      <c r="P109" s="160"/>
      <c r="Q109" s="66"/>
      <c r="R109" s="88"/>
      <c r="S109" s="161"/>
      <c r="T109" s="66"/>
      <c r="U109" s="90"/>
      <c r="V109" s="160"/>
      <c r="W109" s="66"/>
      <c r="X109" s="88"/>
      <c r="Y109" s="161"/>
      <c r="Z109" s="66"/>
      <c r="AA109" s="90"/>
      <c r="AB109" s="71"/>
      <c r="AC109" s="90"/>
      <c r="AD109" s="160"/>
      <c r="AE109" s="90"/>
      <c r="AF109" s="160"/>
      <c r="AG109" s="90"/>
      <c r="AH109" s="71"/>
      <c r="AI109" s="90"/>
      <c r="AJ109" s="160"/>
      <c r="AK109" s="90"/>
      <c r="AL109" s="74"/>
      <c r="AM109" s="90"/>
      <c r="AN109" s="74"/>
      <c r="AO109" s="90"/>
      <c r="AP109" s="76"/>
      <c r="AQ109" s="90"/>
      <c r="AR109" s="71"/>
      <c r="AS109" s="324"/>
      <c r="AT109" s="90"/>
      <c r="AU109" s="71"/>
      <c r="AV109" s="677" t="str">
        <f>IF(AU109="","",IF(AU109="A",'12.パネルラジエーター設備費用算出シート'!$G$13,IF(AU109="B",'12.パネルラジエーター設備費用算出シート'!$N$13,IF(AU109="C",'12.パネルラジエーター設備費用算出シート'!$G$23,IF(AU109="D",'12.パネルラジエーター設備費用算出シート'!$N$23,IF(AU109="E",'12.パネルラジエーター設備費用算出シート'!$G$33,IF(AU109="F",'12.パネルラジエーター設備費用算出シート'!$N$33,IF(AU109="G",'12.パネルラジエーター設備費用算出シート'!$G$43,IF(AU109="H",'12.パネルラジエーター設備費用算出シート'!$N$43,IF(AU109="I",'12.パネルラジエーター設備費用算出シート'!$G$54,'12.パネルラジエーター設備費用算出シート'!$N$54))))))))))</f>
        <v/>
      </c>
      <c r="AW109" s="90"/>
      <c r="AX109" s="35"/>
      <c r="AY109" s="35"/>
      <c r="AZ109" s="35"/>
      <c r="BA109" s="35"/>
      <c r="BB109" s="65"/>
      <c r="BC109" s="35"/>
      <c r="BD109" s="35"/>
      <c r="BE109" s="65"/>
      <c r="BF109" s="35"/>
      <c r="BG109" s="35"/>
      <c r="BH109" s="35"/>
      <c r="BI109" s="35"/>
    </row>
    <row r="110" spans="1:61" s="36" customFormat="1">
      <c r="A110" s="92"/>
      <c r="B110" s="67">
        <v>98</v>
      </c>
      <c r="C110" s="104"/>
      <c r="D110" s="68"/>
      <c r="E110" s="93"/>
      <c r="F110" s="671"/>
      <c r="G110" s="671"/>
      <c r="H110" s="71"/>
      <c r="I110" s="72"/>
      <c r="J110" s="71"/>
      <c r="K110" s="673" t="str">
        <f t="shared" si="3"/>
        <v/>
      </c>
      <c r="L110" s="673" t="str">
        <f>IF($G110="","",IF(OR('2.全体概要'!$C$15=1,'2.全体概要'!$C$15=2),INDEX($BD$15:$BD$16,MATCH($G110,$BC$15:$BC$16,-1)),IF('2.全体概要'!$C$15=3,INDEX($BD$14:$BD$15,MATCH($G110,$BC$14:$BC$15,-1)),INDEX($BD$13:$BD$14,MATCH($G110,$BC$13:$BC$14,-1)))))</f>
        <v/>
      </c>
      <c r="M110" s="673" t="str">
        <f t="shared" si="4"/>
        <v/>
      </c>
      <c r="N110" s="674">
        <f t="shared" si="5"/>
        <v>0</v>
      </c>
      <c r="O110" s="90"/>
      <c r="P110" s="160"/>
      <c r="Q110" s="66"/>
      <c r="R110" s="88"/>
      <c r="S110" s="161"/>
      <c r="T110" s="66"/>
      <c r="U110" s="90"/>
      <c r="V110" s="160"/>
      <c r="W110" s="66"/>
      <c r="X110" s="88"/>
      <c r="Y110" s="161"/>
      <c r="Z110" s="66"/>
      <c r="AA110" s="90"/>
      <c r="AB110" s="71"/>
      <c r="AC110" s="90"/>
      <c r="AD110" s="160"/>
      <c r="AE110" s="90"/>
      <c r="AF110" s="160"/>
      <c r="AG110" s="90"/>
      <c r="AH110" s="71"/>
      <c r="AI110" s="90"/>
      <c r="AJ110" s="160"/>
      <c r="AK110" s="90"/>
      <c r="AL110" s="74"/>
      <c r="AM110" s="90"/>
      <c r="AN110" s="74"/>
      <c r="AO110" s="90"/>
      <c r="AP110" s="76"/>
      <c r="AQ110" s="90"/>
      <c r="AR110" s="71"/>
      <c r="AS110" s="324"/>
      <c r="AT110" s="90"/>
      <c r="AU110" s="71"/>
      <c r="AV110" s="677" t="str">
        <f>IF(AU110="","",IF(AU110="A",'12.パネルラジエーター設備費用算出シート'!$G$13,IF(AU110="B",'12.パネルラジエーター設備費用算出シート'!$N$13,IF(AU110="C",'12.パネルラジエーター設備費用算出シート'!$G$23,IF(AU110="D",'12.パネルラジエーター設備費用算出シート'!$N$23,IF(AU110="E",'12.パネルラジエーター設備費用算出シート'!$G$33,IF(AU110="F",'12.パネルラジエーター設備費用算出シート'!$N$33,IF(AU110="G",'12.パネルラジエーター設備費用算出シート'!$G$43,IF(AU110="H",'12.パネルラジエーター設備費用算出シート'!$N$43,IF(AU110="I",'12.パネルラジエーター設備費用算出シート'!$G$54,'12.パネルラジエーター設備費用算出シート'!$N$54))))))))))</f>
        <v/>
      </c>
      <c r="AW110" s="90"/>
      <c r="AX110" s="35"/>
      <c r="AY110" s="35"/>
      <c r="AZ110" s="35"/>
      <c r="BA110" s="35"/>
      <c r="BB110" s="65"/>
      <c r="BC110" s="35"/>
      <c r="BD110" s="35"/>
      <c r="BE110" s="65"/>
      <c r="BF110" s="35"/>
      <c r="BG110" s="35"/>
      <c r="BH110" s="35"/>
      <c r="BI110" s="35"/>
    </row>
    <row r="111" spans="1:61" s="36" customFormat="1">
      <c r="A111" s="92"/>
      <c r="B111" s="67">
        <v>99</v>
      </c>
      <c r="C111" s="104"/>
      <c r="D111" s="68"/>
      <c r="E111" s="93"/>
      <c r="F111" s="671"/>
      <c r="G111" s="671"/>
      <c r="H111" s="71"/>
      <c r="I111" s="72"/>
      <c r="J111" s="71"/>
      <c r="K111" s="673" t="str">
        <f t="shared" si="3"/>
        <v/>
      </c>
      <c r="L111" s="673" t="str">
        <f>IF($G111="","",IF(OR('2.全体概要'!$C$15=1,'2.全体概要'!$C$15=2),INDEX($BD$15:$BD$16,MATCH($G111,$BC$15:$BC$16,-1)),IF('2.全体概要'!$C$15=3,INDEX($BD$14:$BD$15,MATCH($G111,$BC$14:$BC$15,-1)),INDEX($BD$13:$BD$14,MATCH($G111,$BC$13:$BC$14,-1)))))</f>
        <v/>
      </c>
      <c r="M111" s="673" t="str">
        <f t="shared" si="4"/>
        <v/>
      </c>
      <c r="N111" s="674">
        <f t="shared" si="5"/>
        <v>0</v>
      </c>
      <c r="O111" s="90"/>
      <c r="P111" s="160"/>
      <c r="Q111" s="66"/>
      <c r="R111" s="88"/>
      <c r="S111" s="161"/>
      <c r="T111" s="66"/>
      <c r="U111" s="90"/>
      <c r="V111" s="160"/>
      <c r="W111" s="66"/>
      <c r="X111" s="88"/>
      <c r="Y111" s="161"/>
      <c r="Z111" s="66"/>
      <c r="AA111" s="90"/>
      <c r="AB111" s="71"/>
      <c r="AC111" s="90"/>
      <c r="AD111" s="160"/>
      <c r="AE111" s="90"/>
      <c r="AF111" s="160"/>
      <c r="AG111" s="90"/>
      <c r="AH111" s="71"/>
      <c r="AI111" s="90"/>
      <c r="AJ111" s="160"/>
      <c r="AK111" s="90"/>
      <c r="AL111" s="74"/>
      <c r="AM111" s="90"/>
      <c r="AN111" s="74"/>
      <c r="AO111" s="90"/>
      <c r="AP111" s="76"/>
      <c r="AQ111" s="90"/>
      <c r="AR111" s="71"/>
      <c r="AS111" s="324"/>
      <c r="AT111" s="90"/>
      <c r="AU111" s="71"/>
      <c r="AV111" s="677" t="str">
        <f>IF(AU111="","",IF(AU111="A",'12.パネルラジエーター設備費用算出シート'!$G$13,IF(AU111="B",'12.パネルラジエーター設備費用算出シート'!$N$13,IF(AU111="C",'12.パネルラジエーター設備費用算出シート'!$G$23,IF(AU111="D",'12.パネルラジエーター設備費用算出シート'!$N$23,IF(AU111="E",'12.パネルラジエーター設備費用算出シート'!$G$33,IF(AU111="F",'12.パネルラジエーター設備費用算出シート'!$N$33,IF(AU111="G",'12.パネルラジエーター設備費用算出シート'!$G$43,IF(AU111="H",'12.パネルラジエーター設備費用算出シート'!$N$43,IF(AU111="I",'12.パネルラジエーター設備費用算出シート'!$G$54,'12.パネルラジエーター設備費用算出シート'!$N$54))))))))))</f>
        <v/>
      </c>
      <c r="AW111" s="90"/>
      <c r="AX111" s="35"/>
      <c r="AY111" s="35"/>
      <c r="AZ111" s="35"/>
      <c r="BA111" s="35"/>
      <c r="BB111" s="65"/>
      <c r="BC111" s="35"/>
      <c r="BD111" s="35"/>
      <c r="BE111" s="65"/>
      <c r="BF111" s="35"/>
      <c r="BG111" s="35"/>
      <c r="BH111" s="35"/>
      <c r="BI111" s="35"/>
    </row>
    <row r="112" spans="1:61" s="36" customFormat="1">
      <c r="A112" s="92"/>
      <c r="B112" s="67">
        <v>100</v>
      </c>
      <c r="C112" s="104"/>
      <c r="D112" s="68"/>
      <c r="E112" s="93"/>
      <c r="F112" s="671"/>
      <c r="G112" s="671"/>
      <c r="H112" s="71"/>
      <c r="I112" s="72"/>
      <c r="J112" s="71"/>
      <c r="K112" s="673" t="str">
        <f t="shared" si="3"/>
        <v/>
      </c>
      <c r="L112" s="673" t="str">
        <f>IF($G112="","",IF(OR('2.全体概要'!$C$15=1,'2.全体概要'!$C$15=2),INDEX($BD$15:$BD$16,MATCH($G112,$BC$15:$BC$16,-1)),IF('2.全体概要'!$C$15=3,INDEX($BD$14:$BD$15,MATCH($G112,$BC$14:$BC$15,-1)),INDEX($BD$13:$BD$14,MATCH($G112,$BC$13:$BC$14,-1)))))</f>
        <v/>
      </c>
      <c r="M112" s="673" t="str">
        <f t="shared" si="4"/>
        <v/>
      </c>
      <c r="N112" s="674">
        <f t="shared" si="5"/>
        <v>0</v>
      </c>
      <c r="O112" s="90"/>
      <c r="P112" s="160"/>
      <c r="Q112" s="66"/>
      <c r="R112" s="88"/>
      <c r="S112" s="161"/>
      <c r="T112" s="66"/>
      <c r="U112" s="90"/>
      <c r="V112" s="160"/>
      <c r="W112" s="66"/>
      <c r="X112" s="88"/>
      <c r="Y112" s="161"/>
      <c r="Z112" s="66"/>
      <c r="AA112" s="90"/>
      <c r="AB112" s="71"/>
      <c r="AC112" s="90"/>
      <c r="AD112" s="160"/>
      <c r="AE112" s="90"/>
      <c r="AF112" s="160"/>
      <c r="AG112" s="90"/>
      <c r="AH112" s="71"/>
      <c r="AI112" s="90"/>
      <c r="AJ112" s="160"/>
      <c r="AK112" s="90"/>
      <c r="AL112" s="74"/>
      <c r="AM112" s="90"/>
      <c r="AN112" s="74"/>
      <c r="AO112" s="90"/>
      <c r="AP112" s="76"/>
      <c r="AQ112" s="90"/>
      <c r="AR112" s="71"/>
      <c r="AS112" s="324"/>
      <c r="AT112" s="90"/>
      <c r="AU112" s="71"/>
      <c r="AV112" s="677" t="str">
        <f>IF(AU112="","",IF(AU112="A",'12.パネルラジエーター設備費用算出シート'!$G$13,IF(AU112="B",'12.パネルラジエーター設備費用算出シート'!$N$13,IF(AU112="C",'12.パネルラジエーター設備費用算出シート'!$G$23,IF(AU112="D",'12.パネルラジエーター設備費用算出シート'!$N$23,IF(AU112="E",'12.パネルラジエーター設備費用算出シート'!$G$33,IF(AU112="F",'12.パネルラジエーター設備費用算出シート'!$N$33,IF(AU112="G",'12.パネルラジエーター設備費用算出シート'!$G$43,IF(AU112="H",'12.パネルラジエーター設備費用算出シート'!$N$43,IF(AU112="I",'12.パネルラジエーター設備費用算出シート'!$G$54,'12.パネルラジエーター設備費用算出シート'!$N$54))))))))))</f>
        <v/>
      </c>
      <c r="AW112" s="90"/>
      <c r="AX112" s="35"/>
      <c r="AY112" s="35"/>
      <c r="AZ112" s="35"/>
      <c r="BA112" s="35"/>
      <c r="BB112" s="65"/>
      <c r="BC112" s="35"/>
      <c r="BD112" s="35"/>
      <c r="BE112" s="65"/>
      <c r="BF112" s="35"/>
      <c r="BG112" s="35"/>
      <c r="BH112" s="35"/>
      <c r="BI112" s="35"/>
    </row>
    <row r="113" spans="1:61" s="36" customFormat="1">
      <c r="A113" s="92"/>
      <c r="B113" s="67">
        <v>101</v>
      </c>
      <c r="C113" s="104"/>
      <c r="D113" s="68"/>
      <c r="E113" s="93"/>
      <c r="F113" s="671"/>
      <c r="G113" s="671"/>
      <c r="H113" s="71"/>
      <c r="I113" s="72"/>
      <c r="J113" s="71"/>
      <c r="K113" s="673" t="str">
        <f t="shared" si="3"/>
        <v/>
      </c>
      <c r="L113" s="673" t="str">
        <f>IF($G113="","",IF(OR('2.全体概要'!$C$15=1,'2.全体概要'!$C$15=2),INDEX($BD$15:$BD$16,MATCH($G113,$BC$15:$BC$16,-1)),IF('2.全体概要'!$C$15=3,INDEX($BD$14:$BD$15,MATCH($G113,$BC$14:$BC$15,-1)),INDEX($BD$13:$BD$14,MATCH($G113,$BC$13:$BC$14,-1)))))</f>
        <v/>
      </c>
      <c r="M113" s="673" t="str">
        <f t="shared" si="4"/>
        <v/>
      </c>
      <c r="N113" s="674">
        <f t="shared" si="5"/>
        <v>0</v>
      </c>
      <c r="O113" s="90"/>
      <c r="P113" s="160"/>
      <c r="Q113" s="66"/>
      <c r="R113" s="88"/>
      <c r="S113" s="161"/>
      <c r="T113" s="66"/>
      <c r="U113" s="90"/>
      <c r="V113" s="160"/>
      <c r="W113" s="66"/>
      <c r="X113" s="88"/>
      <c r="Y113" s="161"/>
      <c r="Z113" s="66"/>
      <c r="AA113" s="90"/>
      <c r="AB113" s="71"/>
      <c r="AC113" s="90"/>
      <c r="AD113" s="160"/>
      <c r="AE113" s="90"/>
      <c r="AF113" s="160"/>
      <c r="AG113" s="90"/>
      <c r="AH113" s="71"/>
      <c r="AI113" s="90"/>
      <c r="AJ113" s="160"/>
      <c r="AK113" s="90"/>
      <c r="AL113" s="74"/>
      <c r="AM113" s="90"/>
      <c r="AN113" s="74"/>
      <c r="AO113" s="90"/>
      <c r="AP113" s="76"/>
      <c r="AQ113" s="90"/>
      <c r="AR113" s="71"/>
      <c r="AS113" s="324"/>
      <c r="AT113" s="90"/>
      <c r="AU113" s="71"/>
      <c r="AV113" s="677" t="str">
        <f>IF(AU113="","",IF(AU113="A",'12.パネルラジエーター設備費用算出シート'!$G$13,IF(AU113="B",'12.パネルラジエーター設備費用算出シート'!$N$13,IF(AU113="C",'12.パネルラジエーター設備費用算出シート'!$G$23,IF(AU113="D",'12.パネルラジエーター設備費用算出シート'!$N$23,IF(AU113="E",'12.パネルラジエーター設備費用算出シート'!$G$33,IF(AU113="F",'12.パネルラジエーター設備費用算出シート'!$N$33,IF(AU113="G",'12.パネルラジエーター設備費用算出シート'!$G$43,IF(AU113="H",'12.パネルラジエーター設備費用算出シート'!$N$43,IF(AU113="I",'12.パネルラジエーター設備費用算出シート'!$G$54,'12.パネルラジエーター設備費用算出シート'!$N$54))))))))))</f>
        <v/>
      </c>
      <c r="AW113" s="90"/>
      <c r="AX113" s="35"/>
      <c r="AY113" s="35"/>
      <c r="AZ113" s="35"/>
      <c r="BA113" s="35"/>
      <c r="BB113" s="65"/>
      <c r="BC113" s="35"/>
      <c r="BD113" s="35"/>
      <c r="BE113" s="65"/>
      <c r="BF113" s="35"/>
      <c r="BG113" s="35"/>
      <c r="BH113" s="35"/>
      <c r="BI113" s="35"/>
    </row>
    <row r="114" spans="1:61" s="36" customFormat="1">
      <c r="A114" s="92"/>
      <c r="B114" s="67">
        <v>102</v>
      </c>
      <c r="C114" s="104"/>
      <c r="D114" s="68"/>
      <c r="E114" s="93"/>
      <c r="F114" s="671"/>
      <c r="G114" s="671"/>
      <c r="H114" s="71"/>
      <c r="I114" s="72"/>
      <c r="J114" s="71"/>
      <c r="K114" s="673" t="str">
        <f t="shared" si="3"/>
        <v/>
      </c>
      <c r="L114" s="673" t="str">
        <f>IF($G114="","",IF(OR('2.全体概要'!$C$15=1,'2.全体概要'!$C$15=2),INDEX($BD$15:$BD$16,MATCH($G114,$BC$15:$BC$16,-1)),IF('2.全体概要'!$C$15=3,INDEX($BD$14:$BD$15,MATCH($G114,$BC$14:$BC$15,-1)),INDEX($BD$13:$BD$14,MATCH($G114,$BC$13:$BC$14,-1)))))</f>
        <v/>
      </c>
      <c r="M114" s="673" t="str">
        <f t="shared" si="4"/>
        <v/>
      </c>
      <c r="N114" s="674">
        <f t="shared" si="5"/>
        <v>0</v>
      </c>
      <c r="O114" s="90"/>
      <c r="P114" s="160"/>
      <c r="Q114" s="66"/>
      <c r="R114" s="88"/>
      <c r="S114" s="161"/>
      <c r="T114" s="66"/>
      <c r="U114" s="90"/>
      <c r="V114" s="160"/>
      <c r="W114" s="66"/>
      <c r="X114" s="88"/>
      <c r="Y114" s="161"/>
      <c r="Z114" s="66"/>
      <c r="AA114" s="90"/>
      <c r="AB114" s="71"/>
      <c r="AC114" s="90"/>
      <c r="AD114" s="160"/>
      <c r="AE114" s="90"/>
      <c r="AF114" s="160"/>
      <c r="AG114" s="90"/>
      <c r="AH114" s="71"/>
      <c r="AI114" s="90"/>
      <c r="AJ114" s="160"/>
      <c r="AK114" s="90"/>
      <c r="AL114" s="74"/>
      <c r="AM114" s="90"/>
      <c r="AN114" s="74"/>
      <c r="AO114" s="90"/>
      <c r="AP114" s="76"/>
      <c r="AQ114" s="90"/>
      <c r="AR114" s="71"/>
      <c r="AS114" s="324"/>
      <c r="AT114" s="90"/>
      <c r="AU114" s="71"/>
      <c r="AV114" s="677" t="str">
        <f>IF(AU114="","",IF(AU114="A",'12.パネルラジエーター設備費用算出シート'!$G$13,IF(AU114="B",'12.パネルラジエーター設備費用算出シート'!$N$13,IF(AU114="C",'12.パネルラジエーター設備費用算出シート'!$G$23,IF(AU114="D",'12.パネルラジエーター設備費用算出シート'!$N$23,IF(AU114="E",'12.パネルラジエーター設備費用算出シート'!$G$33,IF(AU114="F",'12.パネルラジエーター設備費用算出シート'!$N$33,IF(AU114="G",'12.パネルラジエーター設備費用算出シート'!$G$43,IF(AU114="H",'12.パネルラジエーター設備費用算出シート'!$N$43,IF(AU114="I",'12.パネルラジエーター設備費用算出シート'!$G$54,'12.パネルラジエーター設備費用算出シート'!$N$54))))))))))</f>
        <v/>
      </c>
      <c r="AW114" s="90"/>
      <c r="AX114" s="35"/>
      <c r="AY114" s="35"/>
      <c r="AZ114" s="35"/>
      <c r="BA114" s="35"/>
      <c r="BB114" s="65"/>
      <c r="BC114" s="35"/>
      <c r="BD114" s="35"/>
      <c r="BE114" s="65"/>
      <c r="BF114" s="35"/>
      <c r="BG114" s="35"/>
      <c r="BH114" s="35"/>
      <c r="BI114" s="35"/>
    </row>
    <row r="115" spans="1:61" s="36" customFormat="1">
      <c r="A115" s="92"/>
      <c r="B115" s="67">
        <v>103</v>
      </c>
      <c r="C115" s="104"/>
      <c r="D115" s="68"/>
      <c r="E115" s="93"/>
      <c r="F115" s="671"/>
      <c r="G115" s="671"/>
      <c r="H115" s="71"/>
      <c r="I115" s="72"/>
      <c r="J115" s="71"/>
      <c r="K115" s="673" t="str">
        <f t="shared" si="3"/>
        <v/>
      </c>
      <c r="L115" s="673" t="str">
        <f>IF($G115="","",IF(OR('2.全体概要'!$C$15=1,'2.全体概要'!$C$15=2),INDEX($BD$15:$BD$16,MATCH($G115,$BC$15:$BC$16,-1)),IF('2.全体概要'!$C$15=3,INDEX($BD$14:$BD$15,MATCH($G115,$BC$14:$BC$15,-1)),INDEX($BD$13:$BD$14,MATCH($G115,$BC$13:$BC$14,-1)))))</f>
        <v/>
      </c>
      <c r="M115" s="673" t="str">
        <f t="shared" si="4"/>
        <v/>
      </c>
      <c r="N115" s="674">
        <f t="shared" si="5"/>
        <v>0</v>
      </c>
      <c r="O115" s="90"/>
      <c r="P115" s="160"/>
      <c r="Q115" s="66"/>
      <c r="R115" s="88"/>
      <c r="S115" s="161"/>
      <c r="T115" s="66"/>
      <c r="U115" s="90"/>
      <c r="V115" s="160"/>
      <c r="W115" s="66"/>
      <c r="X115" s="88"/>
      <c r="Y115" s="161"/>
      <c r="Z115" s="66"/>
      <c r="AA115" s="90"/>
      <c r="AB115" s="71"/>
      <c r="AC115" s="90"/>
      <c r="AD115" s="160"/>
      <c r="AE115" s="90"/>
      <c r="AF115" s="160"/>
      <c r="AG115" s="90"/>
      <c r="AH115" s="71"/>
      <c r="AI115" s="90"/>
      <c r="AJ115" s="160"/>
      <c r="AK115" s="90"/>
      <c r="AL115" s="74"/>
      <c r="AM115" s="90"/>
      <c r="AN115" s="74"/>
      <c r="AO115" s="90"/>
      <c r="AP115" s="76"/>
      <c r="AQ115" s="90"/>
      <c r="AR115" s="71"/>
      <c r="AS115" s="324"/>
      <c r="AT115" s="90"/>
      <c r="AU115" s="71"/>
      <c r="AV115" s="677" t="str">
        <f>IF(AU115="","",IF(AU115="A",'12.パネルラジエーター設備費用算出シート'!$G$13,IF(AU115="B",'12.パネルラジエーター設備費用算出シート'!$N$13,IF(AU115="C",'12.パネルラジエーター設備費用算出シート'!$G$23,IF(AU115="D",'12.パネルラジエーター設備費用算出シート'!$N$23,IF(AU115="E",'12.パネルラジエーター設備費用算出シート'!$G$33,IF(AU115="F",'12.パネルラジエーター設備費用算出シート'!$N$33,IF(AU115="G",'12.パネルラジエーター設備費用算出シート'!$G$43,IF(AU115="H",'12.パネルラジエーター設備費用算出シート'!$N$43,IF(AU115="I",'12.パネルラジエーター設備費用算出シート'!$G$54,'12.パネルラジエーター設備費用算出シート'!$N$54))))))))))</f>
        <v/>
      </c>
      <c r="AW115" s="90"/>
      <c r="AX115" s="35"/>
      <c r="AY115" s="35"/>
      <c r="AZ115" s="35"/>
      <c r="BA115" s="35"/>
      <c r="BB115" s="65"/>
      <c r="BC115" s="35"/>
      <c r="BD115" s="35"/>
      <c r="BE115" s="65"/>
      <c r="BF115" s="35"/>
      <c r="BG115" s="35"/>
      <c r="BH115" s="35"/>
      <c r="BI115" s="35"/>
    </row>
    <row r="116" spans="1:61" s="36" customFormat="1">
      <c r="A116" s="92"/>
      <c r="B116" s="67">
        <v>104</v>
      </c>
      <c r="C116" s="104"/>
      <c r="D116" s="68"/>
      <c r="E116" s="93"/>
      <c r="F116" s="671"/>
      <c r="G116" s="671"/>
      <c r="H116" s="71"/>
      <c r="I116" s="72"/>
      <c r="J116" s="71"/>
      <c r="K116" s="673" t="str">
        <f t="shared" si="3"/>
        <v/>
      </c>
      <c r="L116" s="673" t="str">
        <f>IF($G116="","",IF(OR('2.全体概要'!$C$15=1,'2.全体概要'!$C$15=2),INDEX($BD$15:$BD$16,MATCH($G116,$BC$15:$BC$16,-1)),IF('2.全体概要'!$C$15=3,INDEX($BD$14:$BD$15,MATCH($G116,$BC$14:$BC$15,-1)),INDEX($BD$13:$BD$14,MATCH($G116,$BC$13:$BC$14,-1)))))</f>
        <v/>
      </c>
      <c r="M116" s="673" t="str">
        <f t="shared" si="4"/>
        <v/>
      </c>
      <c r="N116" s="674">
        <f t="shared" si="5"/>
        <v>0</v>
      </c>
      <c r="O116" s="90"/>
      <c r="P116" s="160"/>
      <c r="Q116" s="66"/>
      <c r="R116" s="88"/>
      <c r="S116" s="161"/>
      <c r="T116" s="66"/>
      <c r="U116" s="90"/>
      <c r="V116" s="160"/>
      <c r="W116" s="66"/>
      <c r="X116" s="88"/>
      <c r="Y116" s="161"/>
      <c r="Z116" s="66"/>
      <c r="AA116" s="90"/>
      <c r="AB116" s="71"/>
      <c r="AC116" s="90"/>
      <c r="AD116" s="160"/>
      <c r="AE116" s="90"/>
      <c r="AF116" s="160"/>
      <c r="AG116" s="90"/>
      <c r="AH116" s="71"/>
      <c r="AI116" s="90"/>
      <c r="AJ116" s="160"/>
      <c r="AK116" s="90"/>
      <c r="AL116" s="74"/>
      <c r="AM116" s="90"/>
      <c r="AN116" s="74"/>
      <c r="AO116" s="90"/>
      <c r="AP116" s="76"/>
      <c r="AQ116" s="90"/>
      <c r="AR116" s="71"/>
      <c r="AS116" s="324"/>
      <c r="AT116" s="90"/>
      <c r="AU116" s="71"/>
      <c r="AV116" s="677" t="str">
        <f>IF(AU116="","",IF(AU116="A",'12.パネルラジエーター設備費用算出シート'!$G$13,IF(AU116="B",'12.パネルラジエーター設備費用算出シート'!$N$13,IF(AU116="C",'12.パネルラジエーター設備費用算出シート'!$G$23,IF(AU116="D",'12.パネルラジエーター設備費用算出シート'!$N$23,IF(AU116="E",'12.パネルラジエーター設備費用算出シート'!$G$33,IF(AU116="F",'12.パネルラジエーター設備費用算出シート'!$N$33,IF(AU116="G",'12.パネルラジエーター設備費用算出シート'!$G$43,IF(AU116="H",'12.パネルラジエーター設備費用算出シート'!$N$43,IF(AU116="I",'12.パネルラジエーター設備費用算出シート'!$G$54,'12.パネルラジエーター設備費用算出シート'!$N$54))))))))))</f>
        <v/>
      </c>
      <c r="AW116" s="90"/>
      <c r="AX116" s="35"/>
      <c r="AY116" s="35"/>
      <c r="AZ116" s="35"/>
      <c r="BA116" s="35"/>
      <c r="BB116" s="65"/>
      <c r="BC116" s="35"/>
      <c r="BD116" s="35"/>
      <c r="BE116" s="65"/>
      <c r="BF116" s="35"/>
      <c r="BG116" s="35"/>
      <c r="BH116" s="35"/>
      <c r="BI116" s="35"/>
    </row>
    <row r="117" spans="1:61" s="36" customFormat="1">
      <c r="A117" s="92"/>
      <c r="B117" s="67">
        <v>105</v>
      </c>
      <c r="C117" s="104"/>
      <c r="D117" s="68"/>
      <c r="E117" s="93"/>
      <c r="F117" s="671"/>
      <c r="G117" s="671"/>
      <c r="H117" s="71"/>
      <c r="I117" s="72"/>
      <c r="J117" s="71"/>
      <c r="K117" s="673" t="str">
        <f t="shared" si="3"/>
        <v/>
      </c>
      <c r="L117" s="673" t="str">
        <f>IF($G117="","",IF(OR('2.全体概要'!$C$15=1,'2.全体概要'!$C$15=2),INDEX($BD$15:$BD$16,MATCH($G117,$BC$15:$BC$16,-1)),IF('2.全体概要'!$C$15=3,INDEX($BD$14:$BD$15,MATCH($G117,$BC$14:$BC$15,-1)),INDEX($BD$13:$BD$14,MATCH($G117,$BC$13:$BC$14,-1)))))</f>
        <v/>
      </c>
      <c r="M117" s="673" t="str">
        <f t="shared" si="4"/>
        <v/>
      </c>
      <c r="N117" s="674">
        <f t="shared" si="5"/>
        <v>0</v>
      </c>
      <c r="O117" s="90"/>
      <c r="P117" s="160"/>
      <c r="Q117" s="66"/>
      <c r="R117" s="88"/>
      <c r="S117" s="161"/>
      <c r="T117" s="66"/>
      <c r="U117" s="90"/>
      <c r="V117" s="160"/>
      <c r="W117" s="66"/>
      <c r="X117" s="88"/>
      <c r="Y117" s="161"/>
      <c r="Z117" s="66"/>
      <c r="AA117" s="90"/>
      <c r="AB117" s="71"/>
      <c r="AC117" s="90"/>
      <c r="AD117" s="160"/>
      <c r="AE117" s="90"/>
      <c r="AF117" s="160"/>
      <c r="AG117" s="90"/>
      <c r="AH117" s="71"/>
      <c r="AI117" s="90"/>
      <c r="AJ117" s="160"/>
      <c r="AK117" s="90"/>
      <c r="AL117" s="74"/>
      <c r="AM117" s="90"/>
      <c r="AN117" s="74"/>
      <c r="AO117" s="90"/>
      <c r="AP117" s="76"/>
      <c r="AQ117" s="90"/>
      <c r="AR117" s="71"/>
      <c r="AS117" s="324"/>
      <c r="AT117" s="90"/>
      <c r="AU117" s="71"/>
      <c r="AV117" s="677" t="str">
        <f>IF(AU117="","",IF(AU117="A",'12.パネルラジエーター設備費用算出シート'!$G$13,IF(AU117="B",'12.パネルラジエーター設備費用算出シート'!$N$13,IF(AU117="C",'12.パネルラジエーター設備費用算出シート'!$G$23,IF(AU117="D",'12.パネルラジエーター設備費用算出シート'!$N$23,IF(AU117="E",'12.パネルラジエーター設備費用算出シート'!$G$33,IF(AU117="F",'12.パネルラジエーター設備費用算出シート'!$N$33,IF(AU117="G",'12.パネルラジエーター設備費用算出シート'!$G$43,IF(AU117="H",'12.パネルラジエーター設備費用算出シート'!$N$43,IF(AU117="I",'12.パネルラジエーター設備費用算出シート'!$G$54,'12.パネルラジエーター設備費用算出シート'!$N$54))))))))))</f>
        <v/>
      </c>
      <c r="AW117" s="90"/>
      <c r="AX117" s="35"/>
      <c r="AY117" s="35"/>
      <c r="AZ117" s="35"/>
      <c r="BA117" s="35"/>
      <c r="BB117" s="65"/>
      <c r="BC117" s="35"/>
      <c r="BD117" s="35"/>
      <c r="BE117" s="65"/>
      <c r="BF117" s="35"/>
      <c r="BG117" s="35"/>
      <c r="BH117" s="35"/>
      <c r="BI117" s="35"/>
    </row>
    <row r="118" spans="1:61" s="36" customFormat="1">
      <c r="A118" s="92"/>
      <c r="B118" s="67">
        <v>106</v>
      </c>
      <c r="C118" s="104"/>
      <c r="D118" s="68"/>
      <c r="E118" s="93"/>
      <c r="F118" s="671"/>
      <c r="G118" s="671"/>
      <c r="H118" s="71"/>
      <c r="I118" s="72"/>
      <c r="J118" s="71"/>
      <c r="K118" s="673" t="str">
        <f t="shared" si="3"/>
        <v/>
      </c>
      <c r="L118" s="673" t="str">
        <f>IF($G118="","",IF(OR('2.全体概要'!$C$15=1,'2.全体概要'!$C$15=2),INDEX($BD$15:$BD$16,MATCH($G118,$BC$15:$BC$16,-1)),IF('2.全体概要'!$C$15=3,INDEX($BD$14:$BD$15,MATCH($G118,$BC$14:$BC$15,-1)),INDEX($BD$13:$BD$14,MATCH($G118,$BC$13:$BC$14,-1)))))</f>
        <v/>
      </c>
      <c r="M118" s="673" t="str">
        <f t="shared" si="4"/>
        <v/>
      </c>
      <c r="N118" s="674">
        <f t="shared" si="5"/>
        <v>0</v>
      </c>
      <c r="O118" s="90"/>
      <c r="P118" s="160"/>
      <c r="Q118" s="66"/>
      <c r="R118" s="88"/>
      <c r="S118" s="161"/>
      <c r="T118" s="66"/>
      <c r="U118" s="90"/>
      <c r="V118" s="160"/>
      <c r="W118" s="66"/>
      <c r="X118" s="88"/>
      <c r="Y118" s="161"/>
      <c r="Z118" s="66"/>
      <c r="AA118" s="90"/>
      <c r="AB118" s="71"/>
      <c r="AC118" s="90"/>
      <c r="AD118" s="160"/>
      <c r="AE118" s="90"/>
      <c r="AF118" s="160"/>
      <c r="AG118" s="90"/>
      <c r="AH118" s="71"/>
      <c r="AI118" s="90"/>
      <c r="AJ118" s="160"/>
      <c r="AK118" s="90"/>
      <c r="AL118" s="74"/>
      <c r="AM118" s="90"/>
      <c r="AN118" s="74"/>
      <c r="AO118" s="90"/>
      <c r="AP118" s="76"/>
      <c r="AQ118" s="90"/>
      <c r="AR118" s="71"/>
      <c r="AS118" s="324"/>
      <c r="AT118" s="90"/>
      <c r="AU118" s="71"/>
      <c r="AV118" s="677" t="str">
        <f>IF(AU118="","",IF(AU118="A",'12.パネルラジエーター設備費用算出シート'!$G$13,IF(AU118="B",'12.パネルラジエーター設備費用算出シート'!$N$13,IF(AU118="C",'12.パネルラジエーター設備費用算出シート'!$G$23,IF(AU118="D",'12.パネルラジエーター設備費用算出シート'!$N$23,IF(AU118="E",'12.パネルラジエーター設備費用算出シート'!$G$33,IF(AU118="F",'12.パネルラジエーター設備費用算出シート'!$N$33,IF(AU118="G",'12.パネルラジエーター設備費用算出シート'!$G$43,IF(AU118="H",'12.パネルラジエーター設備費用算出シート'!$N$43,IF(AU118="I",'12.パネルラジエーター設備費用算出シート'!$G$54,'12.パネルラジエーター設備費用算出シート'!$N$54))))))))))</f>
        <v/>
      </c>
      <c r="AW118" s="90"/>
      <c r="AX118" s="35"/>
      <c r="AY118" s="35"/>
      <c r="AZ118" s="35"/>
      <c r="BA118" s="35"/>
      <c r="BB118" s="65"/>
      <c r="BC118" s="35"/>
      <c r="BD118" s="35"/>
      <c r="BE118" s="65"/>
      <c r="BF118" s="35"/>
      <c r="BG118" s="35"/>
      <c r="BH118" s="35"/>
      <c r="BI118" s="35"/>
    </row>
    <row r="119" spans="1:61" s="36" customFormat="1">
      <c r="A119" s="92"/>
      <c r="B119" s="67">
        <v>107</v>
      </c>
      <c r="C119" s="104"/>
      <c r="D119" s="68"/>
      <c r="E119" s="93"/>
      <c r="F119" s="671"/>
      <c r="G119" s="671"/>
      <c r="H119" s="71"/>
      <c r="I119" s="72"/>
      <c r="J119" s="71"/>
      <c r="K119" s="673" t="str">
        <f t="shared" si="3"/>
        <v/>
      </c>
      <c r="L119" s="673" t="str">
        <f>IF($G119="","",IF(OR('2.全体概要'!$C$15=1,'2.全体概要'!$C$15=2),INDEX($BD$15:$BD$16,MATCH($G119,$BC$15:$BC$16,-1)),IF('2.全体概要'!$C$15=3,INDEX($BD$14:$BD$15,MATCH($G119,$BC$14:$BC$15,-1)),INDEX($BD$13:$BD$14,MATCH($G119,$BC$13:$BC$14,-1)))))</f>
        <v/>
      </c>
      <c r="M119" s="673" t="str">
        <f t="shared" si="4"/>
        <v/>
      </c>
      <c r="N119" s="674">
        <f t="shared" si="5"/>
        <v>0</v>
      </c>
      <c r="O119" s="90"/>
      <c r="P119" s="160"/>
      <c r="Q119" s="66"/>
      <c r="R119" s="88"/>
      <c r="S119" s="161"/>
      <c r="T119" s="66"/>
      <c r="U119" s="90"/>
      <c r="V119" s="160"/>
      <c r="W119" s="66"/>
      <c r="X119" s="88"/>
      <c r="Y119" s="161"/>
      <c r="Z119" s="66"/>
      <c r="AA119" s="90"/>
      <c r="AB119" s="71"/>
      <c r="AC119" s="90"/>
      <c r="AD119" s="160"/>
      <c r="AE119" s="90"/>
      <c r="AF119" s="160"/>
      <c r="AG119" s="90"/>
      <c r="AH119" s="71"/>
      <c r="AI119" s="90"/>
      <c r="AJ119" s="160"/>
      <c r="AK119" s="90"/>
      <c r="AL119" s="74"/>
      <c r="AM119" s="90"/>
      <c r="AN119" s="74"/>
      <c r="AO119" s="90"/>
      <c r="AP119" s="76"/>
      <c r="AQ119" s="90"/>
      <c r="AR119" s="71"/>
      <c r="AS119" s="324"/>
      <c r="AT119" s="90"/>
      <c r="AU119" s="71"/>
      <c r="AV119" s="677" t="str">
        <f>IF(AU119="","",IF(AU119="A",'12.パネルラジエーター設備費用算出シート'!$G$13,IF(AU119="B",'12.パネルラジエーター設備費用算出シート'!$N$13,IF(AU119="C",'12.パネルラジエーター設備費用算出シート'!$G$23,IF(AU119="D",'12.パネルラジエーター設備費用算出シート'!$N$23,IF(AU119="E",'12.パネルラジエーター設備費用算出シート'!$G$33,IF(AU119="F",'12.パネルラジエーター設備費用算出シート'!$N$33,IF(AU119="G",'12.パネルラジエーター設備費用算出シート'!$G$43,IF(AU119="H",'12.パネルラジエーター設備費用算出シート'!$N$43,IF(AU119="I",'12.パネルラジエーター設備費用算出シート'!$G$54,'12.パネルラジエーター設備費用算出シート'!$N$54))))))))))</f>
        <v/>
      </c>
      <c r="AW119" s="90"/>
      <c r="AX119" s="35"/>
      <c r="AY119" s="35"/>
      <c r="AZ119" s="35"/>
      <c r="BA119" s="35"/>
      <c r="BB119" s="65"/>
      <c r="BC119" s="35"/>
      <c r="BD119" s="35"/>
      <c r="BE119" s="65"/>
      <c r="BF119" s="35"/>
      <c r="BG119" s="35"/>
      <c r="BH119" s="35"/>
      <c r="BI119" s="35"/>
    </row>
    <row r="120" spans="1:61" s="36" customFormat="1">
      <c r="A120" s="92"/>
      <c r="B120" s="67">
        <v>108</v>
      </c>
      <c r="C120" s="104"/>
      <c r="D120" s="68"/>
      <c r="E120" s="93"/>
      <c r="F120" s="671"/>
      <c r="G120" s="671"/>
      <c r="H120" s="71"/>
      <c r="I120" s="72"/>
      <c r="J120" s="71"/>
      <c r="K120" s="673" t="str">
        <f t="shared" si="3"/>
        <v/>
      </c>
      <c r="L120" s="673" t="str">
        <f>IF($G120="","",IF(OR('2.全体概要'!$C$15=1,'2.全体概要'!$C$15=2),INDEX($BD$15:$BD$16,MATCH($G120,$BC$15:$BC$16,-1)),IF('2.全体概要'!$C$15=3,INDEX($BD$14:$BD$15,MATCH($G120,$BC$14:$BC$15,-1)),INDEX($BD$13:$BD$14,MATCH($G120,$BC$13:$BC$14,-1)))))</f>
        <v/>
      </c>
      <c r="M120" s="673" t="str">
        <f t="shared" si="4"/>
        <v/>
      </c>
      <c r="N120" s="674">
        <f t="shared" si="5"/>
        <v>0</v>
      </c>
      <c r="O120" s="90"/>
      <c r="P120" s="160"/>
      <c r="Q120" s="66"/>
      <c r="R120" s="88"/>
      <c r="S120" s="161"/>
      <c r="T120" s="66"/>
      <c r="U120" s="90"/>
      <c r="V120" s="160"/>
      <c r="W120" s="66"/>
      <c r="X120" s="88"/>
      <c r="Y120" s="161"/>
      <c r="Z120" s="66"/>
      <c r="AA120" s="90"/>
      <c r="AB120" s="71"/>
      <c r="AC120" s="90"/>
      <c r="AD120" s="160"/>
      <c r="AE120" s="90"/>
      <c r="AF120" s="160"/>
      <c r="AG120" s="90"/>
      <c r="AH120" s="71"/>
      <c r="AI120" s="90"/>
      <c r="AJ120" s="160"/>
      <c r="AK120" s="90"/>
      <c r="AL120" s="74"/>
      <c r="AM120" s="90"/>
      <c r="AN120" s="74"/>
      <c r="AO120" s="90"/>
      <c r="AP120" s="76"/>
      <c r="AQ120" s="90"/>
      <c r="AR120" s="71"/>
      <c r="AS120" s="324"/>
      <c r="AT120" s="90"/>
      <c r="AU120" s="71"/>
      <c r="AV120" s="677" t="str">
        <f>IF(AU120="","",IF(AU120="A",'12.パネルラジエーター設備費用算出シート'!$G$13,IF(AU120="B",'12.パネルラジエーター設備費用算出シート'!$N$13,IF(AU120="C",'12.パネルラジエーター設備費用算出シート'!$G$23,IF(AU120="D",'12.パネルラジエーター設備費用算出シート'!$N$23,IF(AU120="E",'12.パネルラジエーター設備費用算出シート'!$G$33,IF(AU120="F",'12.パネルラジエーター設備費用算出シート'!$N$33,IF(AU120="G",'12.パネルラジエーター設備費用算出シート'!$G$43,IF(AU120="H",'12.パネルラジエーター設備費用算出シート'!$N$43,IF(AU120="I",'12.パネルラジエーター設備費用算出シート'!$G$54,'12.パネルラジエーター設備費用算出シート'!$N$54))))))))))</f>
        <v/>
      </c>
      <c r="AW120" s="90"/>
      <c r="AX120" s="35"/>
      <c r="AY120" s="35"/>
      <c r="AZ120" s="35"/>
      <c r="BA120" s="35"/>
      <c r="BB120" s="65"/>
      <c r="BC120" s="35"/>
      <c r="BD120" s="35"/>
      <c r="BE120" s="65"/>
      <c r="BF120" s="35"/>
      <c r="BG120" s="35"/>
      <c r="BH120" s="35"/>
      <c r="BI120" s="35"/>
    </row>
    <row r="121" spans="1:61" s="36" customFormat="1">
      <c r="A121" s="92"/>
      <c r="B121" s="67">
        <v>109</v>
      </c>
      <c r="C121" s="104"/>
      <c r="D121" s="68"/>
      <c r="E121" s="93"/>
      <c r="F121" s="671"/>
      <c r="G121" s="671"/>
      <c r="H121" s="71"/>
      <c r="I121" s="72"/>
      <c r="J121" s="71"/>
      <c r="K121" s="673" t="str">
        <f t="shared" si="3"/>
        <v/>
      </c>
      <c r="L121" s="673" t="str">
        <f>IF($G121="","",IF(OR('2.全体概要'!$C$15=1,'2.全体概要'!$C$15=2),INDEX($BD$15:$BD$16,MATCH($G121,$BC$15:$BC$16,-1)),IF('2.全体概要'!$C$15=3,INDEX($BD$14:$BD$15,MATCH($G121,$BC$14:$BC$15,-1)),INDEX($BD$13:$BD$14,MATCH($G121,$BC$13:$BC$14,-1)))))</f>
        <v/>
      </c>
      <c r="M121" s="673" t="str">
        <f t="shared" si="4"/>
        <v/>
      </c>
      <c r="N121" s="674">
        <f t="shared" si="5"/>
        <v>0</v>
      </c>
      <c r="O121" s="90"/>
      <c r="P121" s="160"/>
      <c r="Q121" s="66"/>
      <c r="R121" s="88"/>
      <c r="S121" s="161"/>
      <c r="T121" s="66"/>
      <c r="U121" s="90"/>
      <c r="V121" s="160"/>
      <c r="W121" s="66"/>
      <c r="X121" s="88"/>
      <c r="Y121" s="161"/>
      <c r="Z121" s="66"/>
      <c r="AA121" s="90"/>
      <c r="AB121" s="71"/>
      <c r="AC121" s="90"/>
      <c r="AD121" s="160"/>
      <c r="AE121" s="90"/>
      <c r="AF121" s="160"/>
      <c r="AG121" s="90"/>
      <c r="AH121" s="71"/>
      <c r="AI121" s="90"/>
      <c r="AJ121" s="160"/>
      <c r="AK121" s="90"/>
      <c r="AL121" s="74"/>
      <c r="AM121" s="90"/>
      <c r="AN121" s="74"/>
      <c r="AO121" s="90"/>
      <c r="AP121" s="76"/>
      <c r="AQ121" s="90"/>
      <c r="AR121" s="71"/>
      <c r="AS121" s="324"/>
      <c r="AT121" s="90"/>
      <c r="AU121" s="71"/>
      <c r="AV121" s="677" t="str">
        <f>IF(AU121="","",IF(AU121="A",'12.パネルラジエーター設備費用算出シート'!$G$13,IF(AU121="B",'12.パネルラジエーター設備費用算出シート'!$N$13,IF(AU121="C",'12.パネルラジエーター設備費用算出シート'!$G$23,IF(AU121="D",'12.パネルラジエーター設備費用算出シート'!$N$23,IF(AU121="E",'12.パネルラジエーター設備費用算出シート'!$G$33,IF(AU121="F",'12.パネルラジエーター設備費用算出シート'!$N$33,IF(AU121="G",'12.パネルラジエーター設備費用算出シート'!$G$43,IF(AU121="H",'12.パネルラジエーター設備費用算出シート'!$N$43,IF(AU121="I",'12.パネルラジエーター設備費用算出シート'!$G$54,'12.パネルラジエーター設備費用算出シート'!$N$54))))))))))</f>
        <v/>
      </c>
      <c r="AW121" s="90"/>
      <c r="AX121" s="35"/>
      <c r="AY121" s="35"/>
      <c r="AZ121" s="35"/>
      <c r="BA121" s="35"/>
      <c r="BB121" s="65"/>
      <c r="BC121" s="35"/>
      <c r="BD121" s="35"/>
      <c r="BE121" s="65"/>
      <c r="BF121" s="35"/>
      <c r="BG121" s="35"/>
      <c r="BH121" s="35"/>
      <c r="BI121" s="35"/>
    </row>
    <row r="122" spans="1:61" s="36" customFormat="1">
      <c r="A122" s="92"/>
      <c r="B122" s="67">
        <v>110</v>
      </c>
      <c r="C122" s="104"/>
      <c r="D122" s="68"/>
      <c r="E122" s="93"/>
      <c r="F122" s="671"/>
      <c r="G122" s="671"/>
      <c r="H122" s="71"/>
      <c r="I122" s="72"/>
      <c r="J122" s="71"/>
      <c r="K122" s="673" t="str">
        <f t="shared" si="3"/>
        <v/>
      </c>
      <c r="L122" s="673" t="str">
        <f>IF($G122="","",IF(OR('2.全体概要'!$C$15=1,'2.全体概要'!$C$15=2),INDEX($BD$15:$BD$16,MATCH($G122,$BC$15:$BC$16,-1)),IF('2.全体概要'!$C$15=3,INDEX($BD$14:$BD$15,MATCH($G122,$BC$14:$BC$15,-1)),INDEX($BD$13:$BD$14,MATCH($G122,$BC$13:$BC$14,-1)))))</f>
        <v/>
      </c>
      <c r="M122" s="673" t="str">
        <f t="shared" si="4"/>
        <v/>
      </c>
      <c r="N122" s="674">
        <f t="shared" si="5"/>
        <v>0</v>
      </c>
      <c r="O122" s="90"/>
      <c r="P122" s="160"/>
      <c r="Q122" s="66"/>
      <c r="R122" s="88"/>
      <c r="S122" s="161"/>
      <c r="T122" s="66"/>
      <c r="U122" s="90"/>
      <c r="V122" s="160"/>
      <c r="W122" s="66"/>
      <c r="X122" s="88"/>
      <c r="Y122" s="161"/>
      <c r="Z122" s="66"/>
      <c r="AA122" s="90"/>
      <c r="AB122" s="71"/>
      <c r="AC122" s="90"/>
      <c r="AD122" s="160"/>
      <c r="AE122" s="90"/>
      <c r="AF122" s="160"/>
      <c r="AG122" s="90"/>
      <c r="AH122" s="71"/>
      <c r="AI122" s="90"/>
      <c r="AJ122" s="160"/>
      <c r="AK122" s="90"/>
      <c r="AL122" s="74"/>
      <c r="AM122" s="90"/>
      <c r="AN122" s="74"/>
      <c r="AO122" s="90"/>
      <c r="AP122" s="76"/>
      <c r="AQ122" s="90"/>
      <c r="AR122" s="71"/>
      <c r="AS122" s="324"/>
      <c r="AT122" s="90"/>
      <c r="AU122" s="71"/>
      <c r="AV122" s="677" t="str">
        <f>IF(AU122="","",IF(AU122="A",'12.パネルラジエーター設備費用算出シート'!$G$13,IF(AU122="B",'12.パネルラジエーター設備費用算出シート'!$N$13,IF(AU122="C",'12.パネルラジエーター設備費用算出シート'!$G$23,IF(AU122="D",'12.パネルラジエーター設備費用算出シート'!$N$23,IF(AU122="E",'12.パネルラジエーター設備費用算出シート'!$G$33,IF(AU122="F",'12.パネルラジエーター設備費用算出シート'!$N$33,IF(AU122="G",'12.パネルラジエーター設備費用算出シート'!$G$43,IF(AU122="H",'12.パネルラジエーター設備費用算出シート'!$N$43,IF(AU122="I",'12.パネルラジエーター設備費用算出シート'!$G$54,'12.パネルラジエーター設備費用算出シート'!$N$54))))))))))</f>
        <v/>
      </c>
      <c r="AW122" s="90"/>
      <c r="AX122" s="35"/>
      <c r="AY122" s="35"/>
      <c r="AZ122" s="35"/>
      <c r="BA122" s="35"/>
      <c r="BB122" s="65"/>
      <c r="BC122" s="35"/>
      <c r="BD122" s="35"/>
      <c r="BE122" s="65"/>
      <c r="BF122" s="35"/>
      <c r="BG122" s="35"/>
      <c r="BH122" s="35"/>
      <c r="BI122" s="35"/>
    </row>
    <row r="123" spans="1:61" s="36" customFormat="1">
      <c r="A123" s="92"/>
      <c r="B123" s="67">
        <v>111</v>
      </c>
      <c r="C123" s="104"/>
      <c r="D123" s="68"/>
      <c r="E123" s="93"/>
      <c r="F123" s="671"/>
      <c r="G123" s="671"/>
      <c r="H123" s="71"/>
      <c r="I123" s="72"/>
      <c r="J123" s="71"/>
      <c r="K123" s="673" t="str">
        <f t="shared" si="3"/>
        <v/>
      </c>
      <c r="L123" s="673" t="str">
        <f>IF($G123="","",IF(OR('2.全体概要'!$C$15=1,'2.全体概要'!$C$15=2),INDEX($BD$15:$BD$16,MATCH($G123,$BC$15:$BC$16,-1)),IF('2.全体概要'!$C$15=3,INDEX($BD$14:$BD$15,MATCH($G123,$BC$14:$BC$15,-1)),INDEX($BD$13:$BD$14,MATCH($G123,$BC$13:$BC$14,-1)))))</f>
        <v/>
      </c>
      <c r="M123" s="673" t="str">
        <f t="shared" si="4"/>
        <v/>
      </c>
      <c r="N123" s="674">
        <f t="shared" si="5"/>
        <v>0</v>
      </c>
      <c r="O123" s="90"/>
      <c r="P123" s="160"/>
      <c r="Q123" s="66"/>
      <c r="R123" s="88"/>
      <c r="S123" s="161"/>
      <c r="T123" s="66"/>
      <c r="U123" s="90"/>
      <c r="V123" s="160"/>
      <c r="W123" s="66"/>
      <c r="X123" s="88"/>
      <c r="Y123" s="161"/>
      <c r="Z123" s="66"/>
      <c r="AA123" s="90"/>
      <c r="AB123" s="71"/>
      <c r="AC123" s="90"/>
      <c r="AD123" s="160"/>
      <c r="AE123" s="90"/>
      <c r="AF123" s="160"/>
      <c r="AG123" s="90"/>
      <c r="AH123" s="71"/>
      <c r="AI123" s="90"/>
      <c r="AJ123" s="160"/>
      <c r="AK123" s="90"/>
      <c r="AL123" s="74"/>
      <c r="AM123" s="90"/>
      <c r="AN123" s="74"/>
      <c r="AO123" s="90"/>
      <c r="AP123" s="76"/>
      <c r="AQ123" s="90"/>
      <c r="AR123" s="71"/>
      <c r="AS123" s="324"/>
      <c r="AT123" s="90"/>
      <c r="AU123" s="71"/>
      <c r="AV123" s="677" t="str">
        <f>IF(AU123="","",IF(AU123="A",'12.パネルラジエーター設備費用算出シート'!$G$13,IF(AU123="B",'12.パネルラジエーター設備費用算出シート'!$N$13,IF(AU123="C",'12.パネルラジエーター設備費用算出シート'!$G$23,IF(AU123="D",'12.パネルラジエーター設備費用算出シート'!$N$23,IF(AU123="E",'12.パネルラジエーター設備費用算出シート'!$G$33,IF(AU123="F",'12.パネルラジエーター設備費用算出シート'!$N$33,IF(AU123="G",'12.パネルラジエーター設備費用算出シート'!$G$43,IF(AU123="H",'12.パネルラジエーター設備費用算出シート'!$N$43,IF(AU123="I",'12.パネルラジエーター設備費用算出シート'!$G$54,'12.パネルラジエーター設備費用算出シート'!$N$54))))))))))</f>
        <v/>
      </c>
      <c r="AW123" s="90"/>
      <c r="AX123" s="35"/>
      <c r="AY123" s="35"/>
      <c r="AZ123" s="35"/>
      <c r="BA123" s="35"/>
      <c r="BB123" s="65"/>
      <c r="BC123" s="35"/>
      <c r="BD123" s="35"/>
      <c r="BE123" s="65"/>
      <c r="BF123" s="35"/>
      <c r="BG123" s="35"/>
      <c r="BH123" s="35"/>
      <c r="BI123" s="35"/>
    </row>
    <row r="124" spans="1:61" s="36" customFormat="1">
      <c r="A124" s="92"/>
      <c r="B124" s="67">
        <v>112</v>
      </c>
      <c r="C124" s="104"/>
      <c r="D124" s="68"/>
      <c r="E124" s="93"/>
      <c r="F124" s="671"/>
      <c r="G124" s="671"/>
      <c r="H124" s="71"/>
      <c r="I124" s="72"/>
      <c r="J124" s="71"/>
      <c r="K124" s="673" t="str">
        <f t="shared" si="3"/>
        <v/>
      </c>
      <c r="L124" s="673" t="str">
        <f>IF($G124="","",IF(OR('2.全体概要'!$C$15=1,'2.全体概要'!$C$15=2),INDEX($BD$15:$BD$16,MATCH($G124,$BC$15:$BC$16,-1)),IF('2.全体概要'!$C$15=3,INDEX($BD$14:$BD$15,MATCH($G124,$BC$14:$BC$15,-1)),INDEX($BD$13:$BD$14,MATCH($G124,$BC$13:$BC$14,-1)))))</f>
        <v/>
      </c>
      <c r="M124" s="673" t="str">
        <f t="shared" si="4"/>
        <v/>
      </c>
      <c r="N124" s="674">
        <f t="shared" si="5"/>
        <v>0</v>
      </c>
      <c r="O124" s="90"/>
      <c r="P124" s="160"/>
      <c r="Q124" s="66"/>
      <c r="R124" s="88"/>
      <c r="S124" s="161"/>
      <c r="T124" s="66"/>
      <c r="U124" s="90"/>
      <c r="V124" s="160"/>
      <c r="W124" s="66"/>
      <c r="X124" s="88"/>
      <c r="Y124" s="161"/>
      <c r="Z124" s="66"/>
      <c r="AA124" s="90"/>
      <c r="AB124" s="71"/>
      <c r="AC124" s="90"/>
      <c r="AD124" s="160"/>
      <c r="AE124" s="90"/>
      <c r="AF124" s="160"/>
      <c r="AG124" s="90"/>
      <c r="AH124" s="71"/>
      <c r="AI124" s="90"/>
      <c r="AJ124" s="160"/>
      <c r="AK124" s="90"/>
      <c r="AL124" s="74"/>
      <c r="AM124" s="90"/>
      <c r="AN124" s="74"/>
      <c r="AO124" s="90"/>
      <c r="AP124" s="76"/>
      <c r="AQ124" s="90"/>
      <c r="AR124" s="71"/>
      <c r="AS124" s="324"/>
      <c r="AT124" s="90"/>
      <c r="AU124" s="71"/>
      <c r="AV124" s="677" t="str">
        <f>IF(AU124="","",IF(AU124="A",'12.パネルラジエーター設備費用算出シート'!$G$13,IF(AU124="B",'12.パネルラジエーター設備費用算出シート'!$N$13,IF(AU124="C",'12.パネルラジエーター設備費用算出シート'!$G$23,IF(AU124="D",'12.パネルラジエーター設備費用算出シート'!$N$23,IF(AU124="E",'12.パネルラジエーター設備費用算出シート'!$G$33,IF(AU124="F",'12.パネルラジエーター設備費用算出シート'!$N$33,IF(AU124="G",'12.パネルラジエーター設備費用算出シート'!$G$43,IF(AU124="H",'12.パネルラジエーター設備費用算出シート'!$N$43,IF(AU124="I",'12.パネルラジエーター設備費用算出シート'!$G$54,'12.パネルラジエーター設備費用算出シート'!$N$54))))))))))</f>
        <v/>
      </c>
      <c r="AW124" s="90"/>
      <c r="AX124" s="35"/>
      <c r="AY124" s="35"/>
      <c r="AZ124" s="35"/>
      <c r="BA124" s="35"/>
      <c r="BB124" s="65"/>
      <c r="BC124" s="35"/>
      <c r="BD124" s="35"/>
      <c r="BE124" s="65"/>
      <c r="BF124" s="35"/>
      <c r="BG124" s="35"/>
      <c r="BH124" s="35"/>
      <c r="BI124" s="35"/>
    </row>
    <row r="125" spans="1:61" s="36" customFormat="1">
      <c r="A125" s="92"/>
      <c r="B125" s="67">
        <v>113</v>
      </c>
      <c r="C125" s="104"/>
      <c r="D125" s="68"/>
      <c r="E125" s="93"/>
      <c r="F125" s="671"/>
      <c r="G125" s="671"/>
      <c r="H125" s="71"/>
      <c r="I125" s="72"/>
      <c r="J125" s="71"/>
      <c r="K125" s="673" t="str">
        <f t="shared" si="3"/>
        <v/>
      </c>
      <c r="L125" s="673" t="str">
        <f>IF($G125="","",IF(OR('2.全体概要'!$C$15=1,'2.全体概要'!$C$15=2),INDEX($BD$15:$BD$16,MATCH($G125,$BC$15:$BC$16,-1)),IF('2.全体概要'!$C$15=3,INDEX($BD$14:$BD$15,MATCH($G125,$BC$14:$BC$15,-1)),INDEX($BD$13:$BD$14,MATCH($G125,$BC$13:$BC$14,-1)))))</f>
        <v/>
      </c>
      <c r="M125" s="673" t="str">
        <f t="shared" si="4"/>
        <v/>
      </c>
      <c r="N125" s="674">
        <f t="shared" si="5"/>
        <v>0</v>
      </c>
      <c r="O125" s="90"/>
      <c r="P125" s="160"/>
      <c r="Q125" s="66"/>
      <c r="R125" s="88"/>
      <c r="S125" s="161"/>
      <c r="T125" s="66"/>
      <c r="U125" s="90"/>
      <c r="V125" s="160"/>
      <c r="W125" s="66"/>
      <c r="X125" s="88"/>
      <c r="Y125" s="161"/>
      <c r="Z125" s="66"/>
      <c r="AA125" s="90"/>
      <c r="AB125" s="71"/>
      <c r="AC125" s="90"/>
      <c r="AD125" s="160"/>
      <c r="AE125" s="90"/>
      <c r="AF125" s="160"/>
      <c r="AG125" s="90"/>
      <c r="AH125" s="71"/>
      <c r="AI125" s="90"/>
      <c r="AJ125" s="160"/>
      <c r="AK125" s="90"/>
      <c r="AL125" s="74"/>
      <c r="AM125" s="90"/>
      <c r="AN125" s="74"/>
      <c r="AO125" s="90"/>
      <c r="AP125" s="76"/>
      <c r="AQ125" s="90"/>
      <c r="AR125" s="71"/>
      <c r="AS125" s="324"/>
      <c r="AT125" s="90"/>
      <c r="AU125" s="71"/>
      <c r="AV125" s="677" t="str">
        <f>IF(AU125="","",IF(AU125="A",'12.パネルラジエーター設備費用算出シート'!$G$13,IF(AU125="B",'12.パネルラジエーター設備費用算出シート'!$N$13,IF(AU125="C",'12.パネルラジエーター設備費用算出シート'!$G$23,IF(AU125="D",'12.パネルラジエーター設備費用算出シート'!$N$23,IF(AU125="E",'12.パネルラジエーター設備費用算出シート'!$G$33,IF(AU125="F",'12.パネルラジエーター設備費用算出シート'!$N$33,IF(AU125="G",'12.パネルラジエーター設備費用算出シート'!$G$43,IF(AU125="H",'12.パネルラジエーター設備費用算出シート'!$N$43,IF(AU125="I",'12.パネルラジエーター設備費用算出シート'!$G$54,'12.パネルラジエーター設備費用算出シート'!$N$54))))))))))</f>
        <v/>
      </c>
      <c r="AW125" s="90"/>
      <c r="AX125" s="35"/>
      <c r="AY125" s="35"/>
      <c r="AZ125" s="35"/>
      <c r="BA125" s="35"/>
      <c r="BB125" s="65"/>
      <c r="BC125" s="35"/>
      <c r="BD125" s="35"/>
      <c r="BE125" s="65"/>
      <c r="BF125" s="35"/>
      <c r="BG125" s="35"/>
      <c r="BH125" s="35"/>
      <c r="BI125" s="35"/>
    </row>
    <row r="126" spans="1:61" s="36" customFormat="1">
      <c r="A126" s="92"/>
      <c r="B126" s="67">
        <v>114</v>
      </c>
      <c r="C126" s="104"/>
      <c r="D126" s="68"/>
      <c r="E126" s="93"/>
      <c r="F126" s="671"/>
      <c r="G126" s="671"/>
      <c r="H126" s="71"/>
      <c r="I126" s="72"/>
      <c r="J126" s="71"/>
      <c r="K126" s="673" t="str">
        <f t="shared" si="3"/>
        <v/>
      </c>
      <c r="L126" s="673" t="str">
        <f>IF($G126="","",IF(OR('2.全体概要'!$C$15=1,'2.全体概要'!$C$15=2),INDEX($BD$15:$BD$16,MATCH($G126,$BC$15:$BC$16,-1)),IF('2.全体概要'!$C$15=3,INDEX($BD$14:$BD$15,MATCH($G126,$BC$14:$BC$15,-1)),INDEX($BD$13:$BD$14,MATCH($G126,$BC$13:$BC$14,-1)))))</f>
        <v/>
      </c>
      <c r="M126" s="673" t="str">
        <f t="shared" si="4"/>
        <v/>
      </c>
      <c r="N126" s="674">
        <f t="shared" si="5"/>
        <v>0</v>
      </c>
      <c r="O126" s="90"/>
      <c r="P126" s="160"/>
      <c r="Q126" s="66"/>
      <c r="R126" s="88"/>
      <c r="S126" s="161"/>
      <c r="T126" s="66"/>
      <c r="U126" s="90"/>
      <c r="V126" s="160"/>
      <c r="W126" s="66"/>
      <c r="X126" s="88"/>
      <c r="Y126" s="161"/>
      <c r="Z126" s="66"/>
      <c r="AA126" s="90"/>
      <c r="AB126" s="71"/>
      <c r="AC126" s="90"/>
      <c r="AD126" s="160"/>
      <c r="AE126" s="90"/>
      <c r="AF126" s="160"/>
      <c r="AG126" s="90"/>
      <c r="AH126" s="71"/>
      <c r="AI126" s="90"/>
      <c r="AJ126" s="160"/>
      <c r="AK126" s="90"/>
      <c r="AL126" s="74"/>
      <c r="AM126" s="90"/>
      <c r="AN126" s="74"/>
      <c r="AO126" s="90"/>
      <c r="AP126" s="76"/>
      <c r="AQ126" s="90"/>
      <c r="AR126" s="71"/>
      <c r="AS126" s="324"/>
      <c r="AT126" s="90"/>
      <c r="AU126" s="71"/>
      <c r="AV126" s="677" t="str">
        <f>IF(AU126="","",IF(AU126="A",'12.パネルラジエーター設備費用算出シート'!$G$13,IF(AU126="B",'12.パネルラジエーター設備費用算出シート'!$N$13,IF(AU126="C",'12.パネルラジエーター設備費用算出シート'!$G$23,IF(AU126="D",'12.パネルラジエーター設備費用算出シート'!$N$23,IF(AU126="E",'12.パネルラジエーター設備費用算出シート'!$G$33,IF(AU126="F",'12.パネルラジエーター設備費用算出シート'!$N$33,IF(AU126="G",'12.パネルラジエーター設備費用算出シート'!$G$43,IF(AU126="H",'12.パネルラジエーター設備費用算出シート'!$N$43,IF(AU126="I",'12.パネルラジエーター設備費用算出シート'!$G$54,'12.パネルラジエーター設備費用算出シート'!$N$54))))))))))</f>
        <v/>
      </c>
      <c r="AW126" s="90"/>
      <c r="AX126" s="35"/>
      <c r="AY126" s="35"/>
      <c r="AZ126" s="35"/>
      <c r="BA126" s="35"/>
      <c r="BB126" s="65"/>
      <c r="BC126" s="35"/>
      <c r="BD126" s="35"/>
      <c r="BE126" s="65"/>
      <c r="BF126" s="35"/>
      <c r="BG126" s="35"/>
      <c r="BH126" s="35"/>
      <c r="BI126" s="35"/>
    </row>
    <row r="127" spans="1:61" s="36" customFormat="1">
      <c r="A127" s="92"/>
      <c r="B127" s="67">
        <v>115</v>
      </c>
      <c r="C127" s="104"/>
      <c r="D127" s="68"/>
      <c r="E127" s="93"/>
      <c r="F127" s="671"/>
      <c r="G127" s="671"/>
      <c r="H127" s="71"/>
      <c r="I127" s="72"/>
      <c r="J127" s="71"/>
      <c r="K127" s="673" t="str">
        <f t="shared" si="3"/>
        <v/>
      </c>
      <c r="L127" s="673" t="str">
        <f>IF($G127="","",IF(OR('2.全体概要'!$C$15=1,'2.全体概要'!$C$15=2),INDEX($BD$15:$BD$16,MATCH($G127,$BC$15:$BC$16,-1)),IF('2.全体概要'!$C$15=3,INDEX($BD$14:$BD$15,MATCH($G127,$BC$14:$BC$15,-1)),INDEX($BD$13:$BD$14,MATCH($G127,$BC$13:$BC$14,-1)))))</f>
        <v/>
      </c>
      <c r="M127" s="673" t="str">
        <f t="shared" si="4"/>
        <v/>
      </c>
      <c r="N127" s="674">
        <f t="shared" si="5"/>
        <v>0</v>
      </c>
      <c r="O127" s="90"/>
      <c r="P127" s="160"/>
      <c r="Q127" s="66"/>
      <c r="R127" s="88"/>
      <c r="S127" s="161"/>
      <c r="T127" s="66"/>
      <c r="U127" s="90"/>
      <c r="V127" s="160"/>
      <c r="W127" s="66"/>
      <c r="X127" s="88"/>
      <c r="Y127" s="161"/>
      <c r="Z127" s="66"/>
      <c r="AA127" s="90"/>
      <c r="AB127" s="71"/>
      <c r="AC127" s="90"/>
      <c r="AD127" s="160"/>
      <c r="AE127" s="90"/>
      <c r="AF127" s="160"/>
      <c r="AG127" s="90"/>
      <c r="AH127" s="71"/>
      <c r="AI127" s="90"/>
      <c r="AJ127" s="160"/>
      <c r="AK127" s="90"/>
      <c r="AL127" s="74"/>
      <c r="AM127" s="90"/>
      <c r="AN127" s="74"/>
      <c r="AO127" s="90"/>
      <c r="AP127" s="76"/>
      <c r="AQ127" s="90"/>
      <c r="AR127" s="71"/>
      <c r="AS127" s="324"/>
      <c r="AT127" s="90"/>
      <c r="AU127" s="71"/>
      <c r="AV127" s="677" t="str">
        <f>IF(AU127="","",IF(AU127="A",'12.パネルラジエーター設備費用算出シート'!$G$13,IF(AU127="B",'12.パネルラジエーター設備費用算出シート'!$N$13,IF(AU127="C",'12.パネルラジエーター設備費用算出シート'!$G$23,IF(AU127="D",'12.パネルラジエーター設備費用算出シート'!$N$23,IF(AU127="E",'12.パネルラジエーター設備費用算出シート'!$G$33,IF(AU127="F",'12.パネルラジエーター設備費用算出シート'!$N$33,IF(AU127="G",'12.パネルラジエーター設備費用算出シート'!$G$43,IF(AU127="H",'12.パネルラジエーター設備費用算出シート'!$N$43,IF(AU127="I",'12.パネルラジエーター設備費用算出シート'!$G$54,'12.パネルラジエーター設備費用算出シート'!$N$54))))))))))</f>
        <v/>
      </c>
      <c r="AW127" s="90"/>
      <c r="AX127" s="35"/>
      <c r="AY127" s="35"/>
      <c r="AZ127" s="35"/>
      <c r="BA127" s="35"/>
      <c r="BB127" s="65"/>
      <c r="BC127" s="35"/>
      <c r="BD127" s="35"/>
      <c r="BE127" s="65"/>
      <c r="BF127" s="35"/>
      <c r="BG127" s="35"/>
      <c r="BH127" s="35"/>
      <c r="BI127" s="35"/>
    </row>
    <row r="128" spans="1:61" s="36" customFormat="1">
      <c r="A128" s="92"/>
      <c r="B128" s="67">
        <v>116</v>
      </c>
      <c r="C128" s="104"/>
      <c r="D128" s="68"/>
      <c r="E128" s="93"/>
      <c r="F128" s="671"/>
      <c r="G128" s="671"/>
      <c r="H128" s="71"/>
      <c r="I128" s="72"/>
      <c r="J128" s="71"/>
      <c r="K128" s="673" t="str">
        <f t="shared" si="3"/>
        <v/>
      </c>
      <c r="L128" s="673" t="str">
        <f>IF($G128="","",IF(OR('2.全体概要'!$C$15=1,'2.全体概要'!$C$15=2),INDEX($BD$15:$BD$16,MATCH($G128,$BC$15:$BC$16,-1)),IF('2.全体概要'!$C$15=3,INDEX($BD$14:$BD$15,MATCH($G128,$BC$14:$BC$15,-1)),INDEX($BD$13:$BD$14,MATCH($G128,$BC$13:$BC$14,-1)))))</f>
        <v/>
      </c>
      <c r="M128" s="673" t="str">
        <f t="shared" si="4"/>
        <v/>
      </c>
      <c r="N128" s="674">
        <f t="shared" si="5"/>
        <v>0</v>
      </c>
      <c r="O128" s="90"/>
      <c r="P128" s="160"/>
      <c r="Q128" s="66"/>
      <c r="R128" s="88"/>
      <c r="S128" s="161"/>
      <c r="T128" s="66"/>
      <c r="U128" s="90"/>
      <c r="V128" s="160"/>
      <c r="W128" s="66"/>
      <c r="X128" s="88"/>
      <c r="Y128" s="161"/>
      <c r="Z128" s="66"/>
      <c r="AA128" s="90"/>
      <c r="AB128" s="71"/>
      <c r="AC128" s="90"/>
      <c r="AD128" s="160"/>
      <c r="AE128" s="90"/>
      <c r="AF128" s="160"/>
      <c r="AG128" s="90"/>
      <c r="AH128" s="71"/>
      <c r="AI128" s="90"/>
      <c r="AJ128" s="160"/>
      <c r="AK128" s="90"/>
      <c r="AL128" s="74"/>
      <c r="AM128" s="90"/>
      <c r="AN128" s="74"/>
      <c r="AO128" s="90"/>
      <c r="AP128" s="76"/>
      <c r="AQ128" s="90"/>
      <c r="AR128" s="71"/>
      <c r="AS128" s="324"/>
      <c r="AT128" s="90"/>
      <c r="AU128" s="71"/>
      <c r="AV128" s="677" t="str">
        <f>IF(AU128="","",IF(AU128="A",'12.パネルラジエーター設備費用算出シート'!$G$13,IF(AU128="B",'12.パネルラジエーター設備費用算出シート'!$N$13,IF(AU128="C",'12.パネルラジエーター設備費用算出シート'!$G$23,IF(AU128="D",'12.パネルラジエーター設備費用算出シート'!$N$23,IF(AU128="E",'12.パネルラジエーター設備費用算出シート'!$G$33,IF(AU128="F",'12.パネルラジエーター設備費用算出シート'!$N$33,IF(AU128="G",'12.パネルラジエーター設備費用算出シート'!$G$43,IF(AU128="H",'12.パネルラジエーター設備費用算出シート'!$N$43,IF(AU128="I",'12.パネルラジエーター設備費用算出シート'!$G$54,'12.パネルラジエーター設備費用算出シート'!$N$54))))))))))</f>
        <v/>
      </c>
      <c r="AW128" s="90"/>
      <c r="AX128" s="35"/>
      <c r="AY128" s="35"/>
      <c r="AZ128" s="35"/>
      <c r="BA128" s="35"/>
      <c r="BB128" s="65"/>
      <c r="BC128" s="35"/>
      <c r="BD128" s="35"/>
      <c r="BE128" s="65"/>
      <c r="BF128" s="35"/>
      <c r="BG128" s="35"/>
      <c r="BH128" s="35"/>
      <c r="BI128" s="35"/>
    </row>
    <row r="129" spans="1:61" s="36" customFormat="1">
      <c r="A129" s="92"/>
      <c r="B129" s="67">
        <v>117</v>
      </c>
      <c r="C129" s="104"/>
      <c r="D129" s="68"/>
      <c r="E129" s="93"/>
      <c r="F129" s="671"/>
      <c r="G129" s="671"/>
      <c r="H129" s="71"/>
      <c r="I129" s="72"/>
      <c r="J129" s="71"/>
      <c r="K129" s="673" t="str">
        <f t="shared" si="3"/>
        <v/>
      </c>
      <c r="L129" s="673" t="str">
        <f>IF($G129="","",IF(OR('2.全体概要'!$C$15=1,'2.全体概要'!$C$15=2),INDEX($BD$15:$BD$16,MATCH($G129,$BC$15:$BC$16,-1)),IF('2.全体概要'!$C$15=3,INDEX($BD$14:$BD$15,MATCH($G129,$BC$14:$BC$15,-1)),INDEX($BD$13:$BD$14,MATCH($G129,$BC$13:$BC$14,-1)))))</f>
        <v/>
      </c>
      <c r="M129" s="673" t="str">
        <f t="shared" si="4"/>
        <v/>
      </c>
      <c r="N129" s="674">
        <f t="shared" si="5"/>
        <v>0</v>
      </c>
      <c r="O129" s="90"/>
      <c r="P129" s="160"/>
      <c r="Q129" s="66"/>
      <c r="R129" s="88"/>
      <c r="S129" s="161"/>
      <c r="T129" s="66"/>
      <c r="U129" s="90"/>
      <c r="V129" s="160"/>
      <c r="W129" s="66"/>
      <c r="X129" s="88"/>
      <c r="Y129" s="161"/>
      <c r="Z129" s="66"/>
      <c r="AA129" s="90"/>
      <c r="AB129" s="71"/>
      <c r="AC129" s="90"/>
      <c r="AD129" s="160"/>
      <c r="AE129" s="90"/>
      <c r="AF129" s="160"/>
      <c r="AG129" s="90"/>
      <c r="AH129" s="71"/>
      <c r="AI129" s="90"/>
      <c r="AJ129" s="160"/>
      <c r="AK129" s="90"/>
      <c r="AL129" s="74"/>
      <c r="AM129" s="90"/>
      <c r="AN129" s="74"/>
      <c r="AO129" s="90"/>
      <c r="AP129" s="76"/>
      <c r="AQ129" s="90"/>
      <c r="AR129" s="71"/>
      <c r="AS129" s="324"/>
      <c r="AT129" s="90"/>
      <c r="AU129" s="71"/>
      <c r="AV129" s="677" t="str">
        <f>IF(AU129="","",IF(AU129="A",'12.パネルラジエーター設備費用算出シート'!$G$13,IF(AU129="B",'12.パネルラジエーター設備費用算出シート'!$N$13,IF(AU129="C",'12.パネルラジエーター設備費用算出シート'!$G$23,IF(AU129="D",'12.パネルラジエーター設備費用算出シート'!$N$23,IF(AU129="E",'12.パネルラジエーター設備費用算出シート'!$G$33,IF(AU129="F",'12.パネルラジエーター設備費用算出シート'!$N$33,IF(AU129="G",'12.パネルラジエーター設備費用算出シート'!$G$43,IF(AU129="H",'12.パネルラジエーター設備費用算出シート'!$N$43,IF(AU129="I",'12.パネルラジエーター設備費用算出シート'!$G$54,'12.パネルラジエーター設備費用算出シート'!$N$54))))))))))</f>
        <v/>
      </c>
      <c r="AW129" s="90"/>
      <c r="AX129" s="35"/>
      <c r="AY129" s="35"/>
      <c r="AZ129" s="35"/>
      <c r="BA129" s="35"/>
      <c r="BB129" s="65"/>
      <c r="BC129" s="35"/>
      <c r="BD129" s="35"/>
      <c r="BE129" s="65"/>
      <c r="BF129" s="35"/>
      <c r="BG129" s="35"/>
      <c r="BH129" s="35"/>
      <c r="BI129" s="35"/>
    </row>
    <row r="130" spans="1:61" s="36" customFormat="1">
      <c r="A130" s="92"/>
      <c r="B130" s="67">
        <v>118</v>
      </c>
      <c r="C130" s="104"/>
      <c r="D130" s="68"/>
      <c r="E130" s="93"/>
      <c r="F130" s="671"/>
      <c r="G130" s="671"/>
      <c r="H130" s="71"/>
      <c r="I130" s="72"/>
      <c r="J130" s="71"/>
      <c r="K130" s="673" t="str">
        <f t="shared" si="3"/>
        <v/>
      </c>
      <c r="L130" s="673" t="str">
        <f>IF($G130="","",IF(OR('2.全体概要'!$C$15=1,'2.全体概要'!$C$15=2),INDEX($BD$15:$BD$16,MATCH($G130,$BC$15:$BC$16,-1)),IF('2.全体概要'!$C$15=3,INDEX($BD$14:$BD$15,MATCH($G130,$BC$14:$BC$15,-1)),INDEX($BD$13:$BD$14,MATCH($G130,$BC$13:$BC$14,-1)))))</f>
        <v/>
      </c>
      <c r="M130" s="673" t="str">
        <f t="shared" si="4"/>
        <v/>
      </c>
      <c r="N130" s="674">
        <f t="shared" si="5"/>
        <v>0</v>
      </c>
      <c r="O130" s="90"/>
      <c r="P130" s="160"/>
      <c r="Q130" s="66"/>
      <c r="R130" s="88"/>
      <c r="S130" s="161"/>
      <c r="T130" s="66"/>
      <c r="U130" s="90"/>
      <c r="V130" s="160"/>
      <c r="W130" s="66"/>
      <c r="X130" s="88"/>
      <c r="Y130" s="161"/>
      <c r="Z130" s="66"/>
      <c r="AA130" s="90"/>
      <c r="AB130" s="71"/>
      <c r="AC130" s="90"/>
      <c r="AD130" s="160"/>
      <c r="AE130" s="90"/>
      <c r="AF130" s="160"/>
      <c r="AG130" s="90"/>
      <c r="AH130" s="71"/>
      <c r="AI130" s="90"/>
      <c r="AJ130" s="160"/>
      <c r="AK130" s="90"/>
      <c r="AL130" s="74"/>
      <c r="AM130" s="90"/>
      <c r="AN130" s="74"/>
      <c r="AO130" s="90"/>
      <c r="AP130" s="76"/>
      <c r="AQ130" s="90"/>
      <c r="AR130" s="71"/>
      <c r="AS130" s="324"/>
      <c r="AT130" s="90"/>
      <c r="AU130" s="71"/>
      <c r="AV130" s="677" t="str">
        <f>IF(AU130="","",IF(AU130="A",'12.パネルラジエーター設備費用算出シート'!$G$13,IF(AU130="B",'12.パネルラジエーター設備費用算出シート'!$N$13,IF(AU130="C",'12.パネルラジエーター設備費用算出シート'!$G$23,IF(AU130="D",'12.パネルラジエーター設備費用算出シート'!$N$23,IF(AU130="E",'12.パネルラジエーター設備費用算出シート'!$G$33,IF(AU130="F",'12.パネルラジエーター設備費用算出シート'!$N$33,IF(AU130="G",'12.パネルラジエーター設備費用算出シート'!$G$43,IF(AU130="H",'12.パネルラジエーター設備費用算出シート'!$N$43,IF(AU130="I",'12.パネルラジエーター設備費用算出シート'!$G$54,'12.パネルラジエーター設備費用算出シート'!$N$54))))))))))</f>
        <v/>
      </c>
      <c r="AW130" s="90"/>
      <c r="AX130" s="35"/>
      <c r="AY130" s="35"/>
      <c r="AZ130" s="35"/>
      <c r="BA130" s="35"/>
      <c r="BB130" s="65"/>
      <c r="BC130" s="35"/>
      <c r="BD130" s="35"/>
      <c r="BE130" s="65"/>
      <c r="BF130" s="35"/>
      <c r="BG130" s="35"/>
      <c r="BH130" s="35"/>
      <c r="BI130" s="35"/>
    </row>
    <row r="131" spans="1:61" s="36" customFormat="1">
      <c r="A131" s="92"/>
      <c r="B131" s="67">
        <v>119</v>
      </c>
      <c r="C131" s="104"/>
      <c r="D131" s="68"/>
      <c r="E131" s="93"/>
      <c r="F131" s="671"/>
      <c r="G131" s="671"/>
      <c r="H131" s="71"/>
      <c r="I131" s="72"/>
      <c r="J131" s="71"/>
      <c r="K131" s="673" t="str">
        <f t="shared" si="3"/>
        <v/>
      </c>
      <c r="L131" s="673" t="str">
        <f>IF($G131="","",IF(OR('2.全体概要'!$C$15=1,'2.全体概要'!$C$15=2),INDEX($BD$15:$BD$16,MATCH($G131,$BC$15:$BC$16,-1)),IF('2.全体概要'!$C$15=3,INDEX($BD$14:$BD$15,MATCH($G131,$BC$14:$BC$15,-1)),INDEX($BD$13:$BD$14,MATCH($G131,$BC$13:$BC$14,-1)))))</f>
        <v/>
      </c>
      <c r="M131" s="673" t="str">
        <f t="shared" si="4"/>
        <v/>
      </c>
      <c r="N131" s="674">
        <f t="shared" si="5"/>
        <v>0</v>
      </c>
      <c r="O131" s="90"/>
      <c r="P131" s="160"/>
      <c r="Q131" s="66"/>
      <c r="R131" s="88"/>
      <c r="S131" s="161"/>
      <c r="T131" s="66"/>
      <c r="U131" s="90"/>
      <c r="V131" s="160"/>
      <c r="W131" s="66"/>
      <c r="X131" s="88"/>
      <c r="Y131" s="161"/>
      <c r="Z131" s="66"/>
      <c r="AA131" s="90"/>
      <c r="AB131" s="71"/>
      <c r="AC131" s="90"/>
      <c r="AD131" s="160"/>
      <c r="AE131" s="90"/>
      <c r="AF131" s="160"/>
      <c r="AG131" s="90"/>
      <c r="AH131" s="71"/>
      <c r="AI131" s="90"/>
      <c r="AJ131" s="160"/>
      <c r="AK131" s="90"/>
      <c r="AL131" s="74"/>
      <c r="AM131" s="90"/>
      <c r="AN131" s="74"/>
      <c r="AO131" s="90"/>
      <c r="AP131" s="76"/>
      <c r="AQ131" s="90"/>
      <c r="AR131" s="71"/>
      <c r="AS131" s="324"/>
      <c r="AT131" s="90"/>
      <c r="AU131" s="71"/>
      <c r="AV131" s="677" t="str">
        <f>IF(AU131="","",IF(AU131="A",'12.パネルラジエーター設備費用算出シート'!$G$13,IF(AU131="B",'12.パネルラジエーター設備費用算出シート'!$N$13,IF(AU131="C",'12.パネルラジエーター設備費用算出シート'!$G$23,IF(AU131="D",'12.パネルラジエーター設備費用算出シート'!$N$23,IF(AU131="E",'12.パネルラジエーター設備費用算出シート'!$G$33,IF(AU131="F",'12.パネルラジエーター設備費用算出シート'!$N$33,IF(AU131="G",'12.パネルラジエーター設備費用算出シート'!$G$43,IF(AU131="H",'12.パネルラジエーター設備費用算出シート'!$N$43,IF(AU131="I",'12.パネルラジエーター設備費用算出シート'!$G$54,'12.パネルラジエーター設備費用算出シート'!$N$54))))))))))</f>
        <v/>
      </c>
      <c r="AW131" s="90"/>
      <c r="AX131" s="35"/>
      <c r="AY131" s="35"/>
      <c r="AZ131" s="35"/>
      <c r="BA131" s="35"/>
      <c r="BB131" s="65"/>
      <c r="BC131" s="35"/>
      <c r="BD131" s="35"/>
      <c r="BE131" s="65"/>
      <c r="BF131" s="35"/>
      <c r="BG131" s="35"/>
      <c r="BH131" s="35"/>
      <c r="BI131" s="35"/>
    </row>
    <row r="132" spans="1:61" s="36" customFormat="1">
      <c r="A132" s="92"/>
      <c r="B132" s="67">
        <v>120</v>
      </c>
      <c r="C132" s="104"/>
      <c r="D132" s="68"/>
      <c r="E132" s="93"/>
      <c r="F132" s="671"/>
      <c r="G132" s="671"/>
      <c r="H132" s="71"/>
      <c r="I132" s="72"/>
      <c r="J132" s="71"/>
      <c r="K132" s="673" t="str">
        <f t="shared" si="3"/>
        <v/>
      </c>
      <c r="L132" s="673" t="str">
        <f>IF($G132="","",IF(OR('2.全体概要'!$C$15=1,'2.全体概要'!$C$15=2),INDEX($BD$15:$BD$16,MATCH($G132,$BC$15:$BC$16,-1)),IF('2.全体概要'!$C$15=3,INDEX($BD$14:$BD$15,MATCH($G132,$BC$14:$BC$15,-1)),INDEX($BD$13:$BD$14,MATCH($G132,$BC$13:$BC$14,-1)))))</f>
        <v/>
      </c>
      <c r="M132" s="673" t="str">
        <f t="shared" si="4"/>
        <v/>
      </c>
      <c r="N132" s="674">
        <f t="shared" si="5"/>
        <v>0</v>
      </c>
      <c r="O132" s="90"/>
      <c r="P132" s="160"/>
      <c r="Q132" s="66"/>
      <c r="R132" s="88"/>
      <c r="S132" s="161"/>
      <c r="T132" s="66"/>
      <c r="U132" s="90"/>
      <c r="V132" s="160"/>
      <c r="W132" s="66"/>
      <c r="X132" s="88"/>
      <c r="Y132" s="161"/>
      <c r="Z132" s="66"/>
      <c r="AA132" s="90"/>
      <c r="AB132" s="71"/>
      <c r="AC132" s="90"/>
      <c r="AD132" s="160"/>
      <c r="AE132" s="90"/>
      <c r="AF132" s="160"/>
      <c r="AG132" s="90"/>
      <c r="AH132" s="71"/>
      <c r="AI132" s="90"/>
      <c r="AJ132" s="160"/>
      <c r="AK132" s="90"/>
      <c r="AL132" s="74"/>
      <c r="AM132" s="90"/>
      <c r="AN132" s="74"/>
      <c r="AO132" s="90"/>
      <c r="AP132" s="76"/>
      <c r="AQ132" s="90"/>
      <c r="AR132" s="71"/>
      <c r="AS132" s="324"/>
      <c r="AT132" s="90"/>
      <c r="AU132" s="71"/>
      <c r="AV132" s="677" t="str">
        <f>IF(AU132="","",IF(AU132="A",'12.パネルラジエーター設備費用算出シート'!$G$13,IF(AU132="B",'12.パネルラジエーター設備費用算出シート'!$N$13,IF(AU132="C",'12.パネルラジエーター設備費用算出シート'!$G$23,IF(AU132="D",'12.パネルラジエーター設備費用算出シート'!$N$23,IF(AU132="E",'12.パネルラジエーター設備費用算出シート'!$G$33,IF(AU132="F",'12.パネルラジエーター設備費用算出シート'!$N$33,IF(AU132="G",'12.パネルラジエーター設備費用算出シート'!$G$43,IF(AU132="H",'12.パネルラジエーター設備費用算出シート'!$N$43,IF(AU132="I",'12.パネルラジエーター設備費用算出シート'!$G$54,'12.パネルラジエーター設備費用算出シート'!$N$54))))))))))</f>
        <v/>
      </c>
      <c r="AW132" s="90"/>
      <c r="AX132" s="35"/>
      <c r="AY132" s="35"/>
      <c r="AZ132" s="35"/>
      <c r="BA132" s="35"/>
      <c r="BB132" s="65"/>
      <c r="BC132" s="35"/>
      <c r="BD132" s="35"/>
      <c r="BE132" s="65"/>
      <c r="BF132" s="35"/>
      <c r="BG132" s="35"/>
      <c r="BH132" s="35"/>
      <c r="BI132" s="35"/>
    </row>
    <row r="133" spans="1:61" s="36" customFormat="1">
      <c r="A133" s="92"/>
      <c r="B133" s="67">
        <v>121</v>
      </c>
      <c r="C133" s="104"/>
      <c r="D133" s="68"/>
      <c r="E133" s="93"/>
      <c r="F133" s="671"/>
      <c r="G133" s="671"/>
      <c r="H133" s="71"/>
      <c r="I133" s="72"/>
      <c r="J133" s="71"/>
      <c r="K133" s="673" t="str">
        <f t="shared" si="3"/>
        <v/>
      </c>
      <c r="L133" s="673" t="str">
        <f>IF($G133="","",IF(OR('2.全体概要'!$C$15=1,'2.全体概要'!$C$15=2),INDEX($BD$15:$BD$16,MATCH($G133,$BC$15:$BC$16,-1)),IF('2.全体概要'!$C$15=3,INDEX($BD$14:$BD$15,MATCH($G133,$BC$14:$BC$15,-1)),INDEX($BD$13:$BD$14,MATCH($G133,$BC$13:$BC$14,-1)))))</f>
        <v/>
      </c>
      <c r="M133" s="673" t="str">
        <f t="shared" si="4"/>
        <v/>
      </c>
      <c r="N133" s="674">
        <f t="shared" si="5"/>
        <v>0</v>
      </c>
      <c r="O133" s="90"/>
      <c r="P133" s="160"/>
      <c r="Q133" s="66"/>
      <c r="R133" s="88"/>
      <c r="S133" s="161"/>
      <c r="T133" s="66"/>
      <c r="U133" s="90"/>
      <c r="V133" s="160"/>
      <c r="W133" s="66"/>
      <c r="X133" s="88"/>
      <c r="Y133" s="161"/>
      <c r="Z133" s="66"/>
      <c r="AA133" s="90"/>
      <c r="AB133" s="71"/>
      <c r="AC133" s="90"/>
      <c r="AD133" s="160"/>
      <c r="AE133" s="90"/>
      <c r="AF133" s="160"/>
      <c r="AG133" s="90"/>
      <c r="AH133" s="71"/>
      <c r="AI133" s="90"/>
      <c r="AJ133" s="160"/>
      <c r="AK133" s="90"/>
      <c r="AL133" s="74"/>
      <c r="AM133" s="90"/>
      <c r="AN133" s="74"/>
      <c r="AO133" s="90"/>
      <c r="AP133" s="76"/>
      <c r="AQ133" s="90"/>
      <c r="AR133" s="71"/>
      <c r="AS133" s="324"/>
      <c r="AT133" s="90"/>
      <c r="AU133" s="71"/>
      <c r="AV133" s="677" t="str">
        <f>IF(AU133="","",IF(AU133="A",'12.パネルラジエーター設備費用算出シート'!$G$13,IF(AU133="B",'12.パネルラジエーター設備費用算出シート'!$N$13,IF(AU133="C",'12.パネルラジエーター設備費用算出シート'!$G$23,IF(AU133="D",'12.パネルラジエーター設備費用算出シート'!$N$23,IF(AU133="E",'12.パネルラジエーター設備費用算出シート'!$G$33,IF(AU133="F",'12.パネルラジエーター設備費用算出シート'!$N$33,IF(AU133="G",'12.パネルラジエーター設備費用算出シート'!$G$43,IF(AU133="H",'12.パネルラジエーター設備費用算出シート'!$N$43,IF(AU133="I",'12.パネルラジエーター設備費用算出シート'!$G$54,'12.パネルラジエーター設備費用算出シート'!$N$54))))))))))</f>
        <v/>
      </c>
      <c r="AW133" s="90"/>
      <c r="AX133" s="35"/>
      <c r="AY133" s="35"/>
      <c r="AZ133" s="35"/>
      <c r="BA133" s="35"/>
      <c r="BB133" s="65"/>
      <c r="BC133" s="35"/>
      <c r="BD133" s="35"/>
      <c r="BE133" s="65"/>
      <c r="BF133" s="35"/>
      <c r="BG133" s="35"/>
      <c r="BH133" s="35"/>
      <c r="BI133" s="35"/>
    </row>
    <row r="134" spans="1:61" s="36" customFormat="1">
      <c r="A134" s="92"/>
      <c r="B134" s="67">
        <v>122</v>
      </c>
      <c r="C134" s="104"/>
      <c r="D134" s="68"/>
      <c r="E134" s="93"/>
      <c r="F134" s="671"/>
      <c r="G134" s="671"/>
      <c r="H134" s="71"/>
      <c r="I134" s="72"/>
      <c r="J134" s="71"/>
      <c r="K134" s="673" t="str">
        <f t="shared" si="3"/>
        <v/>
      </c>
      <c r="L134" s="673" t="str">
        <f>IF($G134="","",IF(OR('2.全体概要'!$C$15=1,'2.全体概要'!$C$15=2),INDEX($BD$15:$BD$16,MATCH($G134,$BC$15:$BC$16,-1)),IF('2.全体概要'!$C$15=3,INDEX($BD$14:$BD$15,MATCH($G134,$BC$14:$BC$15,-1)),INDEX($BD$13:$BD$14,MATCH($G134,$BC$13:$BC$14,-1)))))</f>
        <v/>
      </c>
      <c r="M134" s="673" t="str">
        <f t="shared" si="4"/>
        <v/>
      </c>
      <c r="N134" s="674">
        <f t="shared" si="5"/>
        <v>0</v>
      </c>
      <c r="O134" s="90"/>
      <c r="P134" s="160"/>
      <c r="Q134" s="66"/>
      <c r="R134" s="88"/>
      <c r="S134" s="161"/>
      <c r="T134" s="66"/>
      <c r="U134" s="90"/>
      <c r="V134" s="160"/>
      <c r="W134" s="66"/>
      <c r="X134" s="88"/>
      <c r="Y134" s="161"/>
      <c r="Z134" s="66"/>
      <c r="AA134" s="90"/>
      <c r="AB134" s="71"/>
      <c r="AC134" s="90"/>
      <c r="AD134" s="160"/>
      <c r="AE134" s="90"/>
      <c r="AF134" s="160"/>
      <c r="AG134" s="90"/>
      <c r="AH134" s="71"/>
      <c r="AI134" s="90"/>
      <c r="AJ134" s="160"/>
      <c r="AK134" s="90"/>
      <c r="AL134" s="74"/>
      <c r="AM134" s="90"/>
      <c r="AN134" s="74"/>
      <c r="AO134" s="90"/>
      <c r="AP134" s="76"/>
      <c r="AQ134" s="90"/>
      <c r="AR134" s="71"/>
      <c r="AS134" s="324"/>
      <c r="AT134" s="90"/>
      <c r="AU134" s="71"/>
      <c r="AV134" s="677" t="str">
        <f>IF(AU134="","",IF(AU134="A",'12.パネルラジエーター設備費用算出シート'!$G$13,IF(AU134="B",'12.パネルラジエーター設備費用算出シート'!$N$13,IF(AU134="C",'12.パネルラジエーター設備費用算出シート'!$G$23,IF(AU134="D",'12.パネルラジエーター設備費用算出シート'!$N$23,IF(AU134="E",'12.パネルラジエーター設備費用算出シート'!$G$33,IF(AU134="F",'12.パネルラジエーター設備費用算出シート'!$N$33,IF(AU134="G",'12.パネルラジエーター設備費用算出シート'!$G$43,IF(AU134="H",'12.パネルラジエーター設備費用算出シート'!$N$43,IF(AU134="I",'12.パネルラジエーター設備費用算出シート'!$G$54,'12.パネルラジエーター設備費用算出シート'!$N$54))))))))))</f>
        <v/>
      </c>
      <c r="AW134" s="90"/>
      <c r="AX134" s="35"/>
      <c r="AY134" s="35"/>
      <c r="AZ134" s="35"/>
      <c r="BA134" s="35"/>
      <c r="BB134" s="65"/>
      <c r="BC134" s="35"/>
      <c r="BD134" s="35"/>
      <c r="BE134" s="65"/>
      <c r="BF134" s="35"/>
      <c r="BG134" s="35"/>
      <c r="BH134" s="35"/>
      <c r="BI134" s="35"/>
    </row>
    <row r="135" spans="1:61" s="36" customFormat="1">
      <c r="A135" s="92"/>
      <c r="B135" s="67">
        <v>123</v>
      </c>
      <c r="C135" s="104"/>
      <c r="D135" s="68"/>
      <c r="E135" s="93"/>
      <c r="F135" s="671"/>
      <c r="G135" s="671"/>
      <c r="H135" s="71"/>
      <c r="I135" s="72"/>
      <c r="J135" s="71"/>
      <c r="K135" s="673" t="str">
        <f t="shared" si="3"/>
        <v/>
      </c>
      <c r="L135" s="673" t="str">
        <f>IF($G135="","",IF(OR('2.全体概要'!$C$15=1,'2.全体概要'!$C$15=2),INDEX($BD$15:$BD$16,MATCH($G135,$BC$15:$BC$16,-1)),IF('2.全体概要'!$C$15=3,INDEX($BD$14:$BD$15,MATCH($G135,$BC$14:$BC$15,-1)),INDEX($BD$13:$BD$14,MATCH($G135,$BC$13:$BC$14,-1)))))</f>
        <v/>
      </c>
      <c r="M135" s="673" t="str">
        <f t="shared" si="4"/>
        <v/>
      </c>
      <c r="N135" s="674">
        <f t="shared" si="5"/>
        <v>0</v>
      </c>
      <c r="O135" s="90"/>
      <c r="P135" s="160"/>
      <c r="Q135" s="66"/>
      <c r="R135" s="88"/>
      <c r="S135" s="161"/>
      <c r="T135" s="66"/>
      <c r="U135" s="90"/>
      <c r="V135" s="160"/>
      <c r="W135" s="66"/>
      <c r="X135" s="88"/>
      <c r="Y135" s="161"/>
      <c r="Z135" s="66"/>
      <c r="AA135" s="90"/>
      <c r="AB135" s="71"/>
      <c r="AC135" s="90"/>
      <c r="AD135" s="160"/>
      <c r="AE135" s="90"/>
      <c r="AF135" s="160"/>
      <c r="AG135" s="90"/>
      <c r="AH135" s="71"/>
      <c r="AI135" s="90"/>
      <c r="AJ135" s="160"/>
      <c r="AK135" s="90"/>
      <c r="AL135" s="74"/>
      <c r="AM135" s="90"/>
      <c r="AN135" s="74"/>
      <c r="AO135" s="90"/>
      <c r="AP135" s="76"/>
      <c r="AQ135" s="90"/>
      <c r="AR135" s="71"/>
      <c r="AS135" s="324"/>
      <c r="AT135" s="90"/>
      <c r="AU135" s="71"/>
      <c r="AV135" s="677" t="str">
        <f>IF(AU135="","",IF(AU135="A",'12.パネルラジエーター設備費用算出シート'!$G$13,IF(AU135="B",'12.パネルラジエーター設備費用算出シート'!$N$13,IF(AU135="C",'12.パネルラジエーター設備費用算出シート'!$G$23,IF(AU135="D",'12.パネルラジエーター設備費用算出シート'!$N$23,IF(AU135="E",'12.パネルラジエーター設備費用算出シート'!$G$33,IF(AU135="F",'12.パネルラジエーター設備費用算出シート'!$N$33,IF(AU135="G",'12.パネルラジエーター設備費用算出シート'!$G$43,IF(AU135="H",'12.パネルラジエーター設備費用算出シート'!$N$43,IF(AU135="I",'12.パネルラジエーター設備費用算出シート'!$G$54,'12.パネルラジエーター設備費用算出シート'!$N$54))))))))))</f>
        <v/>
      </c>
      <c r="AW135" s="90"/>
      <c r="AX135" s="35"/>
      <c r="AY135" s="35"/>
      <c r="AZ135" s="35"/>
      <c r="BA135" s="35"/>
      <c r="BB135" s="65"/>
      <c r="BC135" s="35"/>
      <c r="BD135" s="35"/>
      <c r="BE135" s="65"/>
      <c r="BF135" s="35"/>
      <c r="BG135" s="35"/>
      <c r="BH135" s="35"/>
      <c r="BI135" s="35"/>
    </row>
    <row r="136" spans="1:61" s="36" customFormat="1">
      <c r="A136" s="92"/>
      <c r="B136" s="67">
        <v>124</v>
      </c>
      <c r="C136" s="104"/>
      <c r="D136" s="68"/>
      <c r="E136" s="93"/>
      <c r="F136" s="671"/>
      <c r="G136" s="671"/>
      <c r="H136" s="71"/>
      <c r="I136" s="72"/>
      <c r="J136" s="71"/>
      <c r="K136" s="673" t="str">
        <f t="shared" si="3"/>
        <v/>
      </c>
      <c r="L136" s="673" t="str">
        <f>IF($G136="","",IF(OR('2.全体概要'!$C$15=1,'2.全体概要'!$C$15=2),INDEX($BD$15:$BD$16,MATCH($G136,$BC$15:$BC$16,-1)),IF('2.全体概要'!$C$15=3,INDEX($BD$14:$BD$15,MATCH($G136,$BC$14:$BC$15,-1)),INDEX($BD$13:$BD$14,MATCH($G136,$BC$13:$BC$14,-1)))))</f>
        <v/>
      </c>
      <c r="M136" s="673" t="str">
        <f t="shared" si="4"/>
        <v/>
      </c>
      <c r="N136" s="674">
        <f t="shared" si="5"/>
        <v>0</v>
      </c>
      <c r="O136" s="90"/>
      <c r="P136" s="160"/>
      <c r="Q136" s="66"/>
      <c r="R136" s="88"/>
      <c r="S136" s="161"/>
      <c r="T136" s="66"/>
      <c r="U136" s="90"/>
      <c r="V136" s="160"/>
      <c r="W136" s="66"/>
      <c r="X136" s="88"/>
      <c r="Y136" s="161"/>
      <c r="Z136" s="66"/>
      <c r="AA136" s="90"/>
      <c r="AB136" s="71"/>
      <c r="AC136" s="90"/>
      <c r="AD136" s="160"/>
      <c r="AE136" s="90"/>
      <c r="AF136" s="160"/>
      <c r="AG136" s="90"/>
      <c r="AH136" s="71"/>
      <c r="AI136" s="90"/>
      <c r="AJ136" s="160"/>
      <c r="AK136" s="90"/>
      <c r="AL136" s="74"/>
      <c r="AM136" s="90"/>
      <c r="AN136" s="74"/>
      <c r="AO136" s="90"/>
      <c r="AP136" s="76"/>
      <c r="AQ136" s="90"/>
      <c r="AR136" s="71"/>
      <c r="AS136" s="324"/>
      <c r="AT136" s="90"/>
      <c r="AU136" s="71"/>
      <c r="AV136" s="677" t="str">
        <f>IF(AU136="","",IF(AU136="A",'12.パネルラジエーター設備費用算出シート'!$G$13,IF(AU136="B",'12.パネルラジエーター設備費用算出シート'!$N$13,IF(AU136="C",'12.パネルラジエーター設備費用算出シート'!$G$23,IF(AU136="D",'12.パネルラジエーター設備費用算出シート'!$N$23,IF(AU136="E",'12.パネルラジエーター設備費用算出シート'!$G$33,IF(AU136="F",'12.パネルラジエーター設備費用算出シート'!$N$33,IF(AU136="G",'12.パネルラジエーター設備費用算出シート'!$G$43,IF(AU136="H",'12.パネルラジエーター設備費用算出シート'!$N$43,IF(AU136="I",'12.パネルラジエーター設備費用算出シート'!$G$54,'12.パネルラジエーター設備費用算出シート'!$N$54))))))))))</f>
        <v/>
      </c>
      <c r="AW136" s="90"/>
      <c r="AX136" s="35"/>
      <c r="AY136" s="35"/>
      <c r="AZ136" s="35"/>
      <c r="BA136" s="35"/>
      <c r="BB136" s="65"/>
      <c r="BC136" s="35"/>
      <c r="BD136" s="35"/>
      <c r="BE136" s="65"/>
      <c r="BF136" s="35"/>
      <c r="BG136" s="35"/>
      <c r="BH136" s="35"/>
      <c r="BI136" s="35"/>
    </row>
    <row r="137" spans="1:61" s="36" customFormat="1">
      <c r="A137" s="92"/>
      <c r="B137" s="67">
        <v>125</v>
      </c>
      <c r="C137" s="104"/>
      <c r="D137" s="68"/>
      <c r="E137" s="93"/>
      <c r="F137" s="671"/>
      <c r="G137" s="671"/>
      <c r="H137" s="71"/>
      <c r="I137" s="72"/>
      <c r="J137" s="71"/>
      <c r="K137" s="673" t="str">
        <f t="shared" si="3"/>
        <v/>
      </c>
      <c r="L137" s="673" t="str">
        <f>IF($G137="","",IF(OR('2.全体概要'!$C$15=1,'2.全体概要'!$C$15=2),INDEX($BD$15:$BD$16,MATCH($G137,$BC$15:$BC$16,-1)),IF('2.全体概要'!$C$15=3,INDEX($BD$14:$BD$15,MATCH($G137,$BC$14:$BC$15,-1)),INDEX($BD$13:$BD$14,MATCH($G137,$BC$13:$BC$14,-1)))))</f>
        <v/>
      </c>
      <c r="M137" s="673" t="str">
        <f t="shared" si="4"/>
        <v/>
      </c>
      <c r="N137" s="674">
        <f t="shared" si="5"/>
        <v>0</v>
      </c>
      <c r="O137" s="90"/>
      <c r="P137" s="160"/>
      <c r="Q137" s="66"/>
      <c r="R137" s="88"/>
      <c r="S137" s="161"/>
      <c r="T137" s="66"/>
      <c r="U137" s="90"/>
      <c r="V137" s="160"/>
      <c r="W137" s="66"/>
      <c r="X137" s="88"/>
      <c r="Y137" s="161"/>
      <c r="Z137" s="66"/>
      <c r="AA137" s="90"/>
      <c r="AB137" s="71"/>
      <c r="AC137" s="90"/>
      <c r="AD137" s="160"/>
      <c r="AE137" s="90"/>
      <c r="AF137" s="160"/>
      <c r="AG137" s="90"/>
      <c r="AH137" s="71"/>
      <c r="AI137" s="90"/>
      <c r="AJ137" s="160"/>
      <c r="AK137" s="90"/>
      <c r="AL137" s="74"/>
      <c r="AM137" s="90"/>
      <c r="AN137" s="74"/>
      <c r="AO137" s="90"/>
      <c r="AP137" s="76"/>
      <c r="AQ137" s="90"/>
      <c r="AR137" s="71"/>
      <c r="AS137" s="324"/>
      <c r="AT137" s="90"/>
      <c r="AU137" s="71"/>
      <c r="AV137" s="677" t="str">
        <f>IF(AU137="","",IF(AU137="A",'12.パネルラジエーター設備費用算出シート'!$G$13,IF(AU137="B",'12.パネルラジエーター設備費用算出シート'!$N$13,IF(AU137="C",'12.パネルラジエーター設備費用算出シート'!$G$23,IF(AU137="D",'12.パネルラジエーター設備費用算出シート'!$N$23,IF(AU137="E",'12.パネルラジエーター設備費用算出シート'!$G$33,IF(AU137="F",'12.パネルラジエーター設備費用算出シート'!$N$33,IF(AU137="G",'12.パネルラジエーター設備費用算出シート'!$G$43,IF(AU137="H",'12.パネルラジエーター設備費用算出シート'!$N$43,IF(AU137="I",'12.パネルラジエーター設備費用算出シート'!$G$54,'12.パネルラジエーター設備費用算出シート'!$N$54))))))))))</f>
        <v/>
      </c>
      <c r="AW137" s="90"/>
      <c r="AX137" s="35"/>
      <c r="AY137" s="35"/>
      <c r="AZ137" s="35"/>
      <c r="BA137" s="35"/>
      <c r="BB137" s="65"/>
      <c r="BC137" s="35"/>
      <c r="BD137" s="35"/>
      <c r="BE137" s="65"/>
      <c r="BF137" s="35"/>
      <c r="BG137" s="35"/>
      <c r="BH137" s="35"/>
      <c r="BI137" s="35"/>
    </row>
    <row r="138" spans="1:61" s="36" customFormat="1">
      <c r="A138" s="92"/>
      <c r="B138" s="67">
        <v>126</v>
      </c>
      <c r="C138" s="104"/>
      <c r="D138" s="68"/>
      <c r="E138" s="93"/>
      <c r="F138" s="671"/>
      <c r="G138" s="671"/>
      <c r="H138" s="71"/>
      <c r="I138" s="72"/>
      <c r="J138" s="71"/>
      <c r="K138" s="673" t="str">
        <f t="shared" si="3"/>
        <v/>
      </c>
      <c r="L138" s="673" t="str">
        <f>IF($G138="","",IF(OR('2.全体概要'!$C$15=1,'2.全体概要'!$C$15=2),INDEX($BD$15:$BD$16,MATCH($G138,$BC$15:$BC$16,-1)),IF('2.全体概要'!$C$15=3,INDEX($BD$14:$BD$15,MATCH($G138,$BC$14:$BC$15,-1)),INDEX($BD$13:$BD$14,MATCH($G138,$BC$13:$BC$14,-1)))))</f>
        <v/>
      </c>
      <c r="M138" s="673" t="str">
        <f t="shared" si="4"/>
        <v/>
      </c>
      <c r="N138" s="674">
        <f t="shared" si="5"/>
        <v>0</v>
      </c>
      <c r="O138" s="90"/>
      <c r="P138" s="160"/>
      <c r="Q138" s="66"/>
      <c r="R138" s="88"/>
      <c r="S138" s="161"/>
      <c r="T138" s="66"/>
      <c r="U138" s="90"/>
      <c r="V138" s="160"/>
      <c r="W138" s="66"/>
      <c r="X138" s="88"/>
      <c r="Y138" s="161"/>
      <c r="Z138" s="66"/>
      <c r="AA138" s="90"/>
      <c r="AB138" s="71"/>
      <c r="AC138" s="90"/>
      <c r="AD138" s="160"/>
      <c r="AE138" s="90"/>
      <c r="AF138" s="160"/>
      <c r="AG138" s="90"/>
      <c r="AH138" s="71"/>
      <c r="AI138" s="90"/>
      <c r="AJ138" s="160"/>
      <c r="AK138" s="90"/>
      <c r="AL138" s="74"/>
      <c r="AM138" s="90"/>
      <c r="AN138" s="74"/>
      <c r="AO138" s="90"/>
      <c r="AP138" s="76"/>
      <c r="AQ138" s="90"/>
      <c r="AR138" s="71"/>
      <c r="AS138" s="324"/>
      <c r="AT138" s="90"/>
      <c r="AU138" s="71"/>
      <c r="AV138" s="677" t="str">
        <f>IF(AU138="","",IF(AU138="A",'12.パネルラジエーター設備費用算出シート'!$G$13,IF(AU138="B",'12.パネルラジエーター設備費用算出シート'!$N$13,IF(AU138="C",'12.パネルラジエーター設備費用算出シート'!$G$23,IF(AU138="D",'12.パネルラジエーター設備費用算出シート'!$N$23,IF(AU138="E",'12.パネルラジエーター設備費用算出シート'!$G$33,IF(AU138="F",'12.パネルラジエーター設備費用算出シート'!$N$33,IF(AU138="G",'12.パネルラジエーター設備費用算出シート'!$G$43,IF(AU138="H",'12.パネルラジエーター設備費用算出シート'!$N$43,IF(AU138="I",'12.パネルラジエーター設備費用算出シート'!$G$54,'12.パネルラジエーター設備費用算出シート'!$N$54))))))))))</f>
        <v/>
      </c>
      <c r="AW138" s="90"/>
      <c r="AX138" s="35"/>
      <c r="AY138" s="35"/>
      <c r="AZ138" s="35"/>
      <c r="BA138" s="35"/>
      <c r="BB138" s="65"/>
      <c r="BC138" s="35"/>
      <c r="BD138" s="35"/>
      <c r="BE138" s="65"/>
      <c r="BF138" s="35"/>
      <c r="BG138" s="35"/>
      <c r="BH138" s="35"/>
      <c r="BI138" s="35"/>
    </row>
    <row r="139" spans="1:61" s="36" customFormat="1">
      <c r="A139" s="92"/>
      <c r="B139" s="67">
        <v>127</v>
      </c>
      <c r="C139" s="104"/>
      <c r="D139" s="68"/>
      <c r="E139" s="93"/>
      <c r="F139" s="671"/>
      <c r="G139" s="671"/>
      <c r="H139" s="71"/>
      <c r="I139" s="72"/>
      <c r="J139" s="71"/>
      <c r="K139" s="673" t="str">
        <f t="shared" si="3"/>
        <v/>
      </c>
      <c r="L139" s="673" t="str">
        <f>IF($G139="","",IF(OR('2.全体概要'!$C$15=1,'2.全体概要'!$C$15=2),INDEX($BD$15:$BD$16,MATCH($G139,$BC$15:$BC$16,-1)),IF('2.全体概要'!$C$15=3,INDEX($BD$14:$BD$15,MATCH($G139,$BC$14:$BC$15,-1)),INDEX($BD$13:$BD$14,MATCH($G139,$BC$13:$BC$14,-1)))))</f>
        <v/>
      </c>
      <c r="M139" s="673" t="str">
        <f t="shared" si="4"/>
        <v/>
      </c>
      <c r="N139" s="674">
        <f t="shared" si="5"/>
        <v>0</v>
      </c>
      <c r="O139" s="90"/>
      <c r="P139" s="160"/>
      <c r="Q139" s="66"/>
      <c r="R139" s="88"/>
      <c r="S139" s="161"/>
      <c r="T139" s="66"/>
      <c r="U139" s="90"/>
      <c r="V139" s="160"/>
      <c r="W139" s="66"/>
      <c r="X139" s="88"/>
      <c r="Y139" s="161"/>
      <c r="Z139" s="66"/>
      <c r="AA139" s="90"/>
      <c r="AB139" s="71"/>
      <c r="AC139" s="90"/>
      <c r="AD139" s="160"/>
      <c r="AE139" s="90"/>
      <c r="AF139" s="160"/>
      <c r="AG139" s="90"/>
      <c r="AH139" s="71"/>
      <c r="AI139" s="90"/>
      <c r="AJ139" s="160"/>
      <c r="AK139" s="90"/>
      <c r="AL139" s="74"/>
      <c r="AM139" s="90"/>
      <c r="AN139" s="74"/>
      <c r="AO139" s="90"/>
      <c r="AP139" s="76"/>
      <c r="AQ139" s="90"/>
      <c r="AR139" s="71"/>
      <c r="AS139" s="324"/>
      <c r="AT139" s="90"/>
      <c r="AU139" s="71"/>
      <c r="AV139" s="677" t="str">
        <f>IF(AU139="","",IF(AU139="A",'12.パネルラジエーター設備費用算出シート'!$G$13,IF(AU139="B",'12.パネルラジエーター設備費用算出シート'!$N$13,IF(AU139="C",'12.パネルラジエーター設備費用算出シート'!$G$23,IF(AU139="D",'12.パネルラジエーター設備費用算出シート'!$N$23,IF(AU139="E",'12.パネルラジエーター設備費用算出シート'!$G$33,IF(AU139="F",'12.パネルラジエーター設備費用算出シート'!$N$33,IF(AU139="G",'12.パネルラジエーター設備費用算出シート'!$G$43,IF(AU139="H",'12.パネルラジエーター設備費用算出シート'!$N$43,IF(AU139="I",'12.パネルラジエーター設備費用算出シート'!$G$54,'12.パネルラジエーター設備費用算出シート'!$N$54))))))))))</f>
        <v/>
      </c>
      <c r="AW139" s="90"/>
      <c r="AX139" s="35"/>
      <c r="AY139" s="35"/>
      <c r="AZ139" s="35"/>
      <c r="BA139" s="35"/>
      <c r="BB139" s="65"/>
      <c r="BC139" s="35"/>
      <c r="BD139" s="35"/>
      <c r="BE139" s="65"/>
      <c r="BF139" s="35"/>
      <c r="BG139" s="35"/>
      <c r="BH139" s="35"/>
      <c r="BI139" s="35"/>
    </row>
    <row r="140" spans="1:61" s="36" customFormat="1">
      <c r="A140" s="92"/>
      <c r="B140" s="67">
        <v>128</v>
      </c>
      <c r="C140" s="104"/>
      <c r="D140" s="68"/>
      <c r="E140" s="93"/>
      <c r="F140" s="671"/>
      <c r="G140" s="671"/>
      <c r="H140" s="71"/>
      <c r="I140" s="72"/>
      <c r="J140" s="71"/>
      <c r="K140" s="673" t="str">
        <f t="shared" si="3"/>
        <v/>
      </c>
      <c r="L140" s="673" t="str">
        <f>IF($G140="","",IF(OR('2.全体概要'!$C$15=1,'2.全体概要'!$C$15=2),INDEX($BD$15:$BD$16,MATCH($G140,$BC$15:$BC$16,-1)),IF('2.全体概要'!$C$15=3,INDEX($BD$14:$BD$15,MATCH($G140,$BC$14:$BC$15,-1)),INDEX($BD$13:$BD$14,MATCH($G140,$BC$13:$BC$14,-1)))))</f>
        <v/>
      </c>
      <c r="M140" s="673" t="str">
        <f t="shared" si="4"/>
        <v/>
      </c>
      <c r="N140" s="674">
        <f t="shared" si="5"/>
        <v>0</v>
      </c>
      <c r="O140" s="90"/>
      <c r="P140" s="160"/>
      <c r="Q140" s="66"/>
      <c r="R140" s="88"/>
      <c r="S140" s="161"/>
      <c r="T140" s="66"/>
      <c r="U140" s="90"/>
      <c r="V140" s="160"/>
      <c r="W140" s="66"/>
      <c r="X140" s="88"/>
      <c r="Y140" s="161"/>
      <c r="Z140" s="66"/>
      <c r="AA140" s="90"/>
      <c r="AB140" s="71"/>
      <c r="AC140" s="90"/>
      <c r="AD140" s="160"/>
      <c r="AE140" s="90"/>
      <c r="AF140" s="160"/>
      <c r="AG140" s="90"/>
      <c r="AH140" s="71"/>
      <c r="AI140" s="90"/>
      <c r="AJ140" s="160"/>
      <c r="AK140" s="90"/>
      <c r="AL140" s="74"/>
      <c r="AM140" s="90"/>
      <c r="AN140" s="74"/>
      <c r="AO140" s="90"/>
      <c r="AP140" s="76"/>
      <c r="AQ140" s="90"/>
      <c r="AR140" s="71"/>
      <c r="AS140" s="324"/>
      <c r="AT140" s="90"/>
      <c r="AU140" s="71"/>
      <c r="AV140" s="677" t="str">
        <f>IF(AU140="","",IF(AU140="A",'12.パネルラジエーター設備費用算出シート'!$G$13,IF(AU140="B",'12.パネルラジエーター設備費用算出シート'!$N$13,IF(AU140="C",'12.パネルラジエーター設備費用算出シート'!$G$23,IF(AU140="D",'12.パネルラジエーター設備費用算出シート'!$N$23,IF(AU140="E",'12.パネルラジエーター設備費用算出シート'!$G$33,IF(AU140="F",'12.パネルラジエーター設備費用算出シート'!$N$33,IF(AU140="G",'12.パネルラジエーター設備費用算出シート'!$G$43,IF(AU140="H",'12.パネルラジエーター設備費用算出シート'!$N$43,IF(AU140="I",'12.パネルラジエーター設備費用算出シート'!$G$54,'12.パネルラジエーター設備費用算出シート'!$N$54))))))))))</f>
        <v/>
      </c>
      <c r="AW140" s="90"/>
      <c r="AX140" s="35"/>
      <c r="AY140" s="35"/>
      <c r="AZ140" s="35"/>
      <c r="BA140" s="35"/>
      <c r="BB140" s="65"/>
      <c r="BC140" s="35"/>
      <c r="BD140" s="35"/>
      <c r="BE140" s="65"/>
      <c r="BF140" s="35"/>
      <c r="BG140" s="35"/>
      <c r="BH140" s="35"/>
      <c r="BI140" s="35"/>
    </row>
    <row r="141" spans="1:61" s="36" customFormat="1">
      <c r="A141" s="92"/>
      <c r="B141" s="67">
        <v>129</v>
      </c>
      <c r="C141" s="104"/>
      <c r="D141" s="68"/>
      <c r="E141" s="93"/>
      <c r="F141" s="671"/>
      <c r="G141" s="671"/>
      <c r="H141" s="71"/>
      <c r="I141" s="72"/>
      <c r="J141" s="71"/>
      <c r="K141" s="673" t="str">
        <f t="shared" ref="K141:K204" si="6">IF($F141="","",VLOOKUP($F141,$AZ$13:$BA$17,2,TRUE))</f>
        <v/>
      </c>
      <c r="L141" s="673" t="str">
        <f>IF($G141="","",IF(OR('2.全体概要'!$C$15=1,'2.全体概要'!$C$15=2),INDEX($BD$15:$BD$16,MATCH($G141,$BC$15:$BC$16,-1)),IF('2.全体概要'!$C$15=3,INDEX($BD$14:$BD$15,MATCH($G141,$BC$14:$BC$15,-1)),INDEX($BD$13:$BD$14,MATCH($G141,$BC$13:$BC$14,-1)))))</f>
        <v/>
      </c>
      <c r="M141" s="673" t="str">
        <f t="shared" ref="M141:M204" si="7">IF(OR($F141="",$H141="",$I141=""),"",VLOOKUP($H141&amp;$I141,$BF$13:$BI$18,IF($F141&lt;50,2,IF(AND($J141="該当",$H141="角住戸"),4,3)),FALSE))</f>
        <v/>
      </c>
      <c r="N141" s="674">
        <f t="shared" si="5"/>
        <v>0</v>
      </c>
      <c r="O141" s="90"/>
      <c r="P141" s="160"/>
      <c r="Q141" s="66"/>
      <c r="R141" s="88"/>
      <c r="S141" s="161"/>
      <c r="T141" s="66"/>
      <c r="U141" s="90"/>
      <c r="V141" s="160"/>
      <c r="W141" s="66"/>
      <c r="X141" s="88"/>
      <c r="Y141" s="161"/>
      <c r="Z141" s="66"/>
      <c r="AA141" s="90"/>
      <c r="AB141" s="71"/>
      <c r="AC141" s="90"/>
      <c r="AD141" s="160"/>
      <c r="AE141" s="90"/>
      <c r="AF141" s="160"/>
      <c r="AG141" s="90"/>
      <c r="AH141" s="71"/>
      <c r="AI141" s="90"/>
      <c r="AJ141" s="160"/>
      <c r="AK141" s="90"/>
      <c r="AL141" s="74"/>
      <c r="AM141" s="90"/>
      <c r="AN141" s="74"/>
      <c r="AO141" s="90"/>
      <c r="AP141" s="76"/>
      <c r="AQ141" s="90"/>
      <c r="AR141" s="71"/>
      <c r="AS141" s="324"/>
      <c r="AT141" s="90"/>
      <c r="AU141" s="71"/>
      <c r="AV141" s="677" t="str">
        <f>IF(AU141="","",IF(AU141="A",'12.パネルラジエーター設備費用算出シート'!$G$13,IF(AU141="B",'12.パネルラジエーター設備費用算出シート'!$N$13,IF(AU141="C",'12.パネルラジエーター設備費用算出シート'!$G$23,IF(AU141="D",'12.パネルラジエーター設備費用算出シート'!$N$23,IF(AU141="E",'12.パネルラジエーター設備費用算出シート'!$G$33,IF(AU141="F",'12.パネルラジエーター設備費用算出シート'!$N$33,IF(AU141="G",'12.パネルラジエーター設備費用算出シート'!$G$43,IF(AU141="H",'12.パネルラジエーター設備費用算出シート'!$N$43,IF(AU141="I",'12.パネルラジエーター設備費用算出シート'!$G$54,'12.パネルラジエーター設備費用算出シート'!$N$54))))))))))</f>
        <v/>
      </c>
      <c r="AW141" s="90"/>
      <c r="AX141" s="35"/>
      <c r="AY141" s="35"/>
      <c r="AZ141" s="35"/>
      <c r="BA141" s="35"/>
      <c r="BB141" s="65"/>
      <c r="BC141" s="35"/>
      <c r="BD141" s="35"/>
      <c r="BE141" s="65"/>
      <c r="BF141" s="35"/>
      <c r="BG141" s="35"/>
      <c r="BH141" s="35"/>
      <c r="BI141" s="35"/>
    </row>
    <row r="142" spans="1:61" s="36" customFormat="1">
      <c r="A142" s="92"/>
      <c r="B142" s="67">
        <v>130</v>
      </c>
      <c r="C142" s="104"/>
      <c r="D142" s="68"/>
      <c r="E142" s="93"/>
      <c r="F142" s="671"/>
      <c r="G142" s="671"/>
      <c r="H142" s="71"/>
      <c r="I142" s="72"/>
      <c r="J142" s="71"/>
      <c r="K142" s="673" t="str">
        <f t="shared" si="6"/>
        <v/>
      </c>
      <c r="L142" s="673" t="str">
        <f>IF($G142="","",IF(OR('2.全体概要'!$C$15=1,'2.全体概要'!$C$15=2),INDEX($BD$15:$BD$16,MATCH($G142,$BC$15:$BC$16,-1)),IF('2.全体概要'!$C$15=3,INDEX($BD$14:$BD$15,MATCH($G142,$BC$14:$BC$15,-1)),INDEX($BD$13:$BD$14,MATCH($G142,$BC$13:$BC$14,-1)))))</f>
        <v/>
      </c>
      <c r="M142" s="673" t="str">
        <f t="shared" si="7"/>
        <v/>
      </c>
      <c r="N142" s="674">
        <f t="shared" si="5"/>
        <v>0</v>
      </c>
      <c r="O142" s="90"/>
      <c r="P142" s="160"/>
      <c r="Q142" s="66"/>
      <c r="R142" s="88"/>
      <c r="S142" s="161"/>
      <c r="T142" s="66"/>
      <c r="U142" s="90"/>
      <c r="V142" s="160"/>
      <c r="W142" s="66"/>
      <c r="X142" s="88"/>
      <c r="Y142" s="161"/>
      <c r="Z142" s="66"/>
      <c r="AA142" s="90"/>
      <c r="AB142" s="71"/>
      <c r="AC142" s="90"/>
      <c r="AD142" s="160"/>
      <c r="AE142" s="90"/>
      <c r="AF142" s="160"/>
      <c r="AG142" s="90"/>
      <c r="AH142" s="71"/>
      <c r="AI142" s="90"/>
      <c r="AJ142" s="160"/>
      <c r="AK142" s="90"/>
      <c r="AL142" s="74"/>
      <c r="AM142" s="90"/>
      <c r="AN142" s="74"/>
      <c r="AO142" s="90"/>
      <c r="AP142" s="76"/>
      <c r="AQ142" s="90"/>
      <c r="AR142" s="71"/>
      <c r="AS142" s="324"/>
      <c r="AT142" s="90"/>
      <c r="AU142" s="71"/>
      <c r="AV142" s="677" t="str">
        <f>IF(AU142="","",IF(AU142="A",'12.パネルラジエーター設備費用算出シート'!$G$13,IF(AU142="B",'12.パネルラジエーター設備費用算出シート'!$N$13,IF(AU142="C",'12.パネルラジエーター設備費用算出シート'!$G$23,IF(AU142="D",'12.パネルラジエーター設備費用算出シート'!$N$23,IF(AU142="E",'12.パネルラジエーター設備費用算出シート'!$G$33,IF(AU142="F",'12.パネルラジエーター設備費用算出シート'!$N$33,IF(AU142="G",'12.パネルラジエーター設備費用算出シート'!$G$43,IF(AU142="H",'12.パネルラジエーター設備費用算出シート'!$N$43,IF(AU142="I",'12.パネルラジエーター設備費用算出シート'!$G$54,'12.パネルラジエーター設備費用算出シート'!$N$54))))))))))</f>
        <v/>
      </c>
      <c r="AW142" s="90"/>
      <c r="AX142" s="35"/>
      <c r="AY142" s="35"/>
      <c r="AZ142" s="35"/>
      <c r="BA142" s="35"/>
      <c r="BB142" s="65"/>
      <c r="BC142" s="35"/>
      <c r="BD142" s="35"/>
      <c r="BE142" s="65"/>
      <c r="BF142" s="35"/>
      <c r="BG142" s="35"/>
      <c r="BH142" s="35"/>
      <c r="BI142" s="35"/>
    </row>
    <row r="143" spans="1:61" s="36" customFormat="1">
      <c r="A143" s="92"/>
      <c r="B143" s="67">
        <v>131</v>
      </c>
      <c r="C143" s="104"/>
      <c r="D143" s="68"/>
      <c r="E143" s="93"/>
      <c r="F143" s="671"/>
      <c r="G143" s="671"/>
      <c r="H143" s="71"/>
      <c r="I143" s="72"/>
      <c r="J143" s="71"/>
      <c r="K143" s="673" t="str">
        <f t="shared" si="6"/>
        <v/>
      </c>
      <c r="L143" s="673" t="str">
        <f>IF($G143="","",IF(OR('2.全体概要'!$C$15=1,'2.全体概要'!$C$15=2),INDEX($BD$15:$BD$16,MATCH($G143,$BC$15:$BC$16,-1)),IF('2.全体概要'!$C$15=3,INDEX($BD$14:$BD$15,MATCH($G143,$BC$14:$BC$15,-1)),INDEX($BD$13:$BD$14,MATCH($G143,$BC$13:$BC$14,-1)))))</f>
        <v/>
      </c>
      <c r="M143" s="673" t="str">
        <f t="shared" si="7"/>
        <v/>
      </c>
      <c r="N143" s="674">
        <f t="shared" si="5"/>
        <v>0</v>
      </c>
      <c r="O143" s="90"/>
      <c r="P143" s="160"/>
      <c r="Q143" s="66"/>
      <c r="R143" s="88"/>
      <c r="S143" s="161"/>
      <c r="T143" s="66"/>
      <c r="U143" s="90"/>
      <c r="V143" s="160"/>
      <c r="W143" s="66"/>
      <c r="X143" s="88"/>
      <c r="Y143" s="161"/>
      <c r="Z143" s="66"/>
      <c r="AA143" s="90"/>
      <c r="AB143" s="71"/>
      <c r="AC143" s="90"/>
      <c r="AD143" s="160"/>
      <c r="AE143" s="90"/>
      <c r="AF143" s="160"/>
      <c r="AG143" s="90"/>
      <c r="AH143" s="71"/>
      <c r="AI143" s="90"/>
      <c r="AJ143" s="160"/>
      <c r="AK143" s="90"/>
      <c r="AL143" s="74"/>
      <c r="AM143" s="90"/>
      <c r="AN143" s="74"/>
      <c r="AO143" s="90"/>
      <c r="AP143" s="76"/>
      <c r="AQ143" s="90"/>
      <c r="AR143" s="71"/>
      <c r="AS143" s="324"/>
      <c r="AT143" s="90"/>
      <c r="AU143" s="71"/>
      <c r="AV143" s="677" t="str">
        <f>IF(AU143="","",IF(AU143="A",'12.パネルラジエーター設備費用算出シート'!$G$13,IF(AU143="B",'12.パネルラジエーター設備費用算出シート'!$N$13,IF(AU143="C",'12.パネルラジエーター設備費用算出シート'!$G$23,IF(AU143="D",'12.パネルラジエーター設備費用算出シート'!$N$23,IF(AU143="E",'12.パネルラジエーター設備費用算出シート'!$G$33,IF(AU143="F",'12.パネルラジエーター設備費用算出シート'!$N$33,IF(AU143="G",'12.パネルラジエーター設備費用算出シート'!$G$43,IF(AU143="H",'12.パネルラジエーター設備費用算出シート'!$N$43,IF(AU143="I",'12.パネルラジエーター設備費用算出シート'!$G$54,'12.パネルラジエーター設備費用算出シート'!$N$54))))))))))</f>
        <v/>
      </c>
      <c r="AW143" s="90"/>
      <c r="AX143" s="35"/>
      <c r="AY143" s="35"/>
      <c r="AZ143" s="35"/>
      <c r="BA143" s="35"/>
      <c r="BB143" s="65"/>
      <c r="BC143" s="35"/>
      <c r="BD143" s="35"/>
      <c r="BE143" s="65"/>
      <c r="BF143" s="35"/>
      <c r="BG143" s="35"/>
      <c r="BH143" s="35"/>
      <c r="BI143" s="35"/>
    </row>
    <row r="144" spans="1:61" s="36" customFormat="1">
      <c r="A144" s="92"/>
      <c r="B144" s="67">
        <v>132</v>
      </c>
      <c r="C144" s="104"/>
      <c r="D144" s="68"/>
      <c r="E144" s="93"/>
      <c r="F144" s="671"/>
      <c r="G144" s="671"/>
      <c r="H144" s="71"/>
      <c r="I144" s="72"/>
      <c r="J144" s="71"/>
      <c r="K144" s="673" t="str">
        <f t="shared" si="6"/>
        <v/>
      </c>
      <c r="L144" s="673" t="str">
        <f>IF($G144="","",IF(OR('2.全体概要'!$C$15=1,'2.全体概要'!$C$15=2),INDEX($BD$15:$BD$16,MATCH($G144,$BC$15:$BC$16,-1)),IF('2.全体概要'!$C$15=3,INDEX($BD$14:$BD$15,MATCH($G144,$BC$14:$BC$15,-1)),INDEX($BD$13:$BD$14,MATCH($G144,$BC$13:$BC$14,-1)))))</f>
        <v/>
      </c>
      <c r="M144" s="673" t="str">
        <f t="shared" si="7"/>
        <v/>
      </c>
      <c r="N144" s="674">
        <f t="shared" si="5"/>
        <v>0</v>
      </c>
      <c r="O144" s="90"/>
      <c r="P144" s="160"/>
      <c r="Q144" s="66"/>
      <c r="R144" s="88"/>
      <c r="S144" s="161"/>
      <c r="T144" s="66"/>
      <c r="U144" s="90"/>
      <c r="V144" s="160"/>
      <c r="W144" s="66"/>
      <c r="X144" s="88"/>
      <c r="Y144" s="161"/>
      <c r="Z144" s="66"/>
      <c r="AA144" s="90"/>
      <c r="AB144" s="71"/>
      <c r="AC144" s="90"/>
      <c r="AD144" s="160"/>
      <c r="AE144" s="90"/>
      <c r="AF144" s="160"/>
      <c r="AG144" s="90"/>
      <c r="AH144" s="71"/>
      <c r="AI144" s="90"/>
      <c r="AJ144" s="160"/>
      <c r="AK144" s="90"/>
      <c r="AL144" s="74"/>
      <c r="AM144" s="90"/>
      <c r="AN144" s="74"/>
      <c r="AO144" s="90"/>
      <c r="AP144" s="76"/>
      <c r="AQ144" s="90"/>
      <c r="AR144" s="71"/>
      <c r="AS144" s="324"/>
      <c r="AT144" s="90"/>
      <c r="AU144" s="71"/>
      <c r="AV144" s="677" t="str">
        <f>IF(AU144="","",IF(AU144="A",'12.パネルラジエーター設備費用算出シート'!$G$13,IF(AU144="B",'12.パネルラジエーター設備費用算出シート'!$N$13,IF(AU144="C",'12.パネルラジエーター設備費用算出シート'!$G$23,IF(AU144="D",'12.パネルラジエーター設備費用算出シート'!$N$23,IF(AU144="E",'12.パネルラジエーター設備費用算出シート'!$G$33,IF(AU144="F",'12.パネルラジエーター設備費用算出シート'!$N$33,IF(AU144="G",'12.パネルラジエーター設備費用算出シート'!$G$43,IF(AU144="H",'12.パネルラジエーター設備費用算出シート'!$N$43,IF(AU144="I",'12.パネルラジエーター設備費用算出シート'!$G$54,'12.パネルラジエーター設備費用算出シート'!$N$54))))))))))</f>
        <v/>
      </c>
      <c r="AW144" s="90"/>
      <c r="AX144" s="35"/>
      <c r="AY144" s="35"/>
      <c r="AZ144" s="35"/>
      <c r="BA144" s="35"/>
      <c r="BB144" s="65"/>
      <c r="BC144" s="35"/>
      <c r="BD144" s="35"/>
      <c r="BE144" s="65"/>
      <c r="BF144" s="35"/>
      <c r="BG144" s="35"/>
      <c r="BH144" s="35"/>
      <c r="BI144" s="35"/>
    </row>
    <row r="145" spans="1:61" s="36" customFormat="1">
      <c r="A145" s="92"/>
      <c r="B145" s="67">
        <v>133</v>
      </c>
      <c r="C145" s="104"/>
      <c r="D145" s="68"/>
      <c r="E145" s="93"/>
      <c r="F145" s="671"/>
      <c r="G145" s="671"/>
      <c r="H145" s="71"/>
      <c r="I145" s="72"/>
      <c r="J145" s="71"/>
      <c r="K145" s="673" t="str">
        <f t="shared" si="6"/>
        <v/>
      </c>
      <c r="L145" s="673" t="str">
        <f>IF($G145="","",IF(OR('2.全体概要'!$C$15=1,'2.全体概要'!$C$15=2),INDEX($BD$15:$BD$16,MATCH($G145,$BC$15:$BC$16,-1)),IF('2.全体概要'!$C$15=3,INDEX($BD$14:$BD$15,MATCH($G145,$BC$14:$BC$15,-1)),INDEX($BD$13:$BD$14,MATCH($G145,$BC$13:$BC$14,-1)))))</f>
        <v/>
      </c>
      <c r="M145" s="673" t="str">
        <f t="shared" si="7"/>
        <v/>
      </c>
      <c r="N145" s="674">
        <f t="shared" si="5"/>
        <v>0</v>
      </c>
      <c r="O145" s="90"/>
      <c r="P145" s="160"/>
      <c r="Q145" s="66"/>
      <c r="R145" s="88"/>
      <c r="S145" s="161"/>
      <c r="T145" s="66"/>
      <c r="U145" s="90"/>
      <c r="V145" s="160"/>
      <c r="W145" s="66"/>
      <c r="X145" s="88"/>
      <c r="Y145" s="161"/>
      <c r="Z145" s="66"/>
      <c r="AA145" s="90"/>
      <c r="AB145" s="71"/>
      <c r="AC145" s="90"/>
      <c r="AD145" s="160"/>
      <c r="AE145" s="90"/>
      <c r="AF145" s="160"/>
      <c r="AG145" s="90"/>
      <c r="AH145" s="71"/>
      <c r="AI145" s="90"/>
      <c r="AJ145" s="160"/>
      <c r="AK145" s="90"/>
      <c r="AL145" s="74"/>
      <c r="AM145" s="90"/>
      <c r="AN145" s="74"/>
      <c r="AO145" s="90"/>
      <c r="AP145" s="76"/>
      <c r="AQ145" s="90"/>
      <c r="AR145" s="71"/>
      <c r="AS145" s="324"/>
      <c r="AT145" s="90"/>
      <c r="AU145" s="71"/>
      <c r="AV145" s="677" t="str">
        <f>IF(AU145="","",IF(AU145="A",'12.パネルラジエーター設備費用算出シート'!$G$13,IF(AU145="B",'12.パネルラジエーター設備費用算出シート'!$N$13,IF(AU145="C",'12.パネルラジエーター設備費用算出シート'!$G$23,IF(AU145="D",'12.パネルラジエーター設備費用算出シート'!$N$23,IF(AU145="E",'12.パネルラジエーター設備費用算出シート'!$G$33,IF(AU145="F",'12.パネルラジエーター設備費用算出シート'!$N$33,IF(AU145="G",'12.パネルラジエーター設備費用算出シート'!$G$43,IF(AU145="H",'12.パネルラジエーター設備費用算出シート'!$N$43,IF(AU145="I",'12.パネルラジエーター設備費用算出シート'!$G$54,'12.パネルラジエーター設備費用算出シート'!$N$54))))))))))</f>
        <v/>
      </c>
      <c r="AW145" s="90"/>
      <c r="AX145" s="35"/>
      <c r="AY145" s="35"/>
      <c r="AZ145" s="35"/>
      <c r="BA145" s="35"/>
      <c r="BB145" s="65"/>
      <c r="BC145" s="35"/>
      <c r="BD145" s="35"/>
      <c r="BE145" s="65"/>
      <c r="BF145" s="35"/>
      <c r="BG145" s="35"/>
      <c r="BH145" s="35"/>
      <c r="BI145" s="35"/>
    </row>
    <row r="146" spans="1:61" s="36" customFormat="1">
      <c r="A146" s="92"/>
      <c r="B146" s="67">
        <v>134</v>
      </c>
      <c r="C146" s="104"/>
      <c r="D146" s="68"/>
      <c r="E146" s="93"/>
      <c r="F146" s="671"/>
      <c r="G146" s="671"/>
      <c r="H146" s="71"/>
      <c r="I146" s="72"/>
      <c r="J146" s="71"/>
      <c r="K146" s="673" t="str">
        <f t="shared" si="6"/>
        <v/>
      </c>
      <c r="L146" s="673" t="str">
        <f>IF($G146="","",IF(OR('2.全体概要'!$C$15=1,'2.全体概要'!$C$15=2),INDEX($BD$15:$BD$16,MATCH($G146,$BC$15:$BC$16,-1)),IF('2.全体概要'!$C$15=3,INDEX($BD$14:$BD$15,MATCH($G146,$BC$14:$BC$15,-1)),INDEX($BD$13:$BD$14,MATCH($G146,$BC$13:$BC$14,-1)))))</f>
        <v/>
      </c>
      <c r="M146" s="673" t="str">
        <f t="shared" si="7"/>
        <v/>
      </c>
      <c r="N146" s="674">
        <f t="shared" ref="N146:N209" si="8">IF(OR(K146="",L146="",M146=""),0,(700000*K146*L146*M146))</f>
        <v>0</v>
      </c>
      <c r="O146" s="90"/>
      <c r="P146" s="160"/>
      <c r="Q146" s="66"/>
      <c r="R146" s="88"/>
      <c r="S146" s="161"/>
      <c r="T146" s="66"/>
      <c r="U146" s="90"/>
      <c r="V146" s="160"/>
      <c r="W146" s="66"/>
      <c r="X146" s="88"/>
      <c r="Y146" s="161"/>
      <c r="Z146" s="66"/>
      <c r="AA146" s="90"/>
      <c r="AB146" s="71"/>
      <c r="AC146" s="90"/>
      <c r="AD146" s="160"/>
      <c r="AE146" s="90"/>
      <c r="AF146" s="160"/>
      <c r="AG146" s="90"/>
      <c r="AH146" s="71"/>
      <c r="AI146" s="90"/>
      <c r="AJ146" s="160"/>
      <c r="AK146" s="90"/>
      <c r="AL146" s="74"/>
      <c r="AM146" s="90"/>
      <c r="AN146" s="74"/>
      <c r="AO146" s="90"/>
      <c r="AP146" s="76"/>
      <c r="AQ146" s="90"/>
      <c r="AR146" s="71"/>
      <c r="AS146" s="324"/>
      <c r="AT146" s="90"/>
      <c r="AU146" s="71"/>
      <c r="AV146" s="677" t="str">
        <f>IF(AU146="","",IF(AU146="A",'12.パネルラジエーター設備費用算出シート'!$G$13,IF(AU146="B",'12.パネルラジエーター設備費用算出シート'!$N$13,IF(AU146="C",'12.パネルラジエーター設備費用算出シート'!$G$23,IF(AU146="D",'12.パネルラジエーター設備費用算出シート'!$N$23,IF(AU146="E",'12.パネルラジエーター設備費用算出シート'!$G$33,IF(AU146="F",'12.パネルラジエーター設備費用算出シート'!$N$33,IF(AU146="G",'12.パネルラジエーター設備費用算出シート'!$G$43,IF(AU146="H",'12.パネルラジエーター設備費用算出シート'!$N$43,IF(AU146="I",'12.パネルラジエーター設備費用算出シート'!$G$54,'12.パネルラジエーター設備費用算出シート'!$N$54))))))))))</f>
        <v/>
      </c>
      <c r="AW146" s="90"/>
      <c r="AX146" s="35"/>
      <c r="AY146" s="35"/>
      <c r="AZ146" s="35"/>
      <c r="BA146" s="35"/>
      <c r="BB146" s="65"/>
      <c r="BC146" s="35"/>
      <c r="BD146" s="35"/>
      <c r="BE146" s="65"/>
      <c r="BF146" s="35"/>
      <c r="BG146" s="35"/>
      <c r="BH146" s="35"/>
      <c r="BI146" s="35"/>
    </row>
    <row r="147" spans="1:61" s="36" customFormat="1">
      <c r="A147" s="92"/>
      <c r="B147" s="67">
        <v>135</v>
      </c>
      <c r="C147" s="104"/>
      <c r="D147" s="68"/>
      <c r="E147" s="93"/>
      <c r="F147" s="671"/>
      <c r="G147" s="671"/>
      <c r="H147" s="71"/>
      <c r="I147" s="72"/>
      <c r="J147" s="71"/>
      <c r="K147" s="673" t="str">
        <f t="shared" si="6"/>
        <v/>
      </c>
      <c r="L147" s="673" t="str">
        <f>IF($G147="","",IF(OR('2.全体概要'!$C$15=1,'2.全体概要'!$C$15=2),INDEX($BD$15:$BD$16,MATCH($G147,$BC$15:$BC$16,-1)),IF('2.全体概要'!$C$15=3,INDEX($BD$14:$BD$15,MATCH($G147,$BC$14:$BC$15,-1)),INDEX($BD$13:$BD$14,MATCH($G147,$BC$13:$BC$14,-1)))))</f>
        <v/>
      </c>
      <c r="M147" s="673" t="str">
        <f t="shared" si="7"/>
        <v/>
      </c>
      <c r="N147" s="674">
        <f t="shared" si="8"/>
        <v>0</v>
      </c>
      <c r="O147" s="90"/>
      <c r="P147" s="160"/>
      <c r="Q147" s="66"/>
      <c r="R147" s="88"/>
      <c r="S147" s="161"/>
      <c r="T147" s="66"/>
      <c r="U147" s="90"/>
      <c r="V147" s="160"/>
      <c r="W147" s="66"/>
      <c r="X147" s="88"/>
      <c r="Y147" s="161"/>
      <c r="Z147" s="66"/>
      <c r="AA147" s="90"/>
      <c r="AB147" s="71"/>
      <c r="AC147" s="90"/>
      <c r="AD147" s="160"/>
      <c r="AE147" s="90"/>
      <c r="AF147" s="160"/>
      <c r="AG147" s="90"/>
      <c r="AH147" s="71"/>
      <c r="AI147" s="90"/>
      <c r="AJ147" s="160"/>
      <c r="AK147" s="90"/>
      <c r="AL147" s="74"/>
      <c r="AM147" s="90"/>
      <c r="AN147" s="74"/>
      <c r="AO147" s="90"/>
      <c r="AP147" s="76"/>
      <c r="AQ147" s="90"/>
      <c r="AR147" s="71"/>
      <c r="AS147" s="324"/>
      <c r="AT147" s="90"/>
      <c r="AU147" s="71"/>
      <c r="AV147" s="677" t="str">
        <f>IF(AU147="","",IF(AU147="A",'12.パネルラジエーター設備費用算出シート'!$G$13,IF(AU147="B",'12.パネルラジエーター設備費用算出シート'!$N$13,IF(AU147="C",'12.パネルラジエーター設備費用算出シート'!$G$23,IF(AU147="D",'12.パネルラジエーター設備費用算出シート'!$N$23,IF(AU147="E",'12.パネルラジエーター設備費用算出シート'!$G$33,IF(AU147="F",'12.パネルラジエーター設備費用算出シート'!$N$33,IF(AU147="G",'12.パネルラジエーター設備費用算出シート'!$G$43,IF(AU147="H",'12.パネルラジエーター設備費用算出シート'!$N$43,IF(AU147="I",'12.パネルラジエーター設備費用算出シート'!$G$54,'12.パネルラジエーター設備費用算出シート'!$N$54))))))))))</f>
        <v/>
      </c>
      <c r="AW147" s="90"/>
      <c r="AX147" s="35"/>
      <c r="AY147" s="35"/>
      <c r="AZ147" s="35"/>
      <c r="BA147" s="35"/>
      <c r="BB147" s="65"/>
      <c r="BC147" s="35"/>
      <c r="BD147" s="35"/>
      <c r="BE147" s="65"/>
      <c r="BF147" s="35"/>
      <c r="BG147" s="35"/>
      <c r="BH147" s="35"/>
      <c r="BI147" s="35"/>
    </row>
    <row r="148" spans="1:61" s="36" customFormat="1">
      <c r="A148" s="92"/>
      <c r="B148" s="67">
        <v>136</v>
      </c>
      <c r="C148" s="104"/>
      <c r="D148" s="68"/>
      <c r="E148" s="93"/>
      <c r="F148" s="671"/>
      <c r="G148" s="671"/>
      <c r="H148" s="71"/>
      <c r="I148" s="72"/>
      <c r="J148" s="71"/>
      <c r="K148" s="673" t="str">
        <f t="shared" si="6"/>
        <v/>
      </c>
      <c r="L148" s="673" t="str">
        <f>IF($G148="","",IF(OR('2.全体概要'!$C$15=1,'2.全体概要'!$C$15=2),INDEX($BD$15:$BD$16,MATCH($G148,$BC$15:$BC$16,-1)),IF('2.全体概要'!$C$15=3,INDEX($BD$14:$BD$15,MATCH($G148,$BC$14:$BC$15,-1)),INDEX($BD$13:$BD$14,MATCH($G148,$BC$13:$BC$14,-1)))))</f>
        <v/>
      </c>
      <c r="M148" s="673" t="str">
        <f t="shared" si="7"/>
        <v/>
      </c>
      <c r="N148" s="674">
        <f t="shared" si="8"/>
        <v>0</v>
      </c>
      <c r="O148" s="90"/>
      <c r="P148" s="160"/>
      <c r="Q148" s="66"/>
      <c r="R148" s="88"/>
      <c r="S148" s="161"/>
      <c r="T148" s="66"/>
      <c r="U148" s="90"/>
      <c r="V148" s="160"/>
      <c r="W148" s="66"/>
      <c r="X148" s="88"/>
      <c r="Y148" s="161"/>
      <c r="Z148" s="66"/>
      <c r="AA148" s="90"/>
      <c r="AB148" s="71"/>
      <c r="AC148" s="90"/>
      <c r="AD148" s="160"/>
      <c r="AE148" s="90"/>
      <c r="AF148" s="160"/>
      <c r="AG148" s="90"/>
      <c r="AH148" s="71"/>
      <c r="AI148" s="90"/>
      <c r="AJ148" s="160"/>
      <c r="AK148" s="90"/>
      <c r="AL148" s="74"/>
      <c r="AM148" s="90"/>
      <c r="AN148" s="74"/>
      <c r="AO148" s="90"/>
      <c r="AP148" s="76"/>
      <c r="AQ148" s="90"/>
      <c r="AR148" s="71"/>
      <c r="AS148" s="324"/>
      <c r="AT148" s="90"/>
      <c r="AU148" s="71"/>
      <c r="AV148" s="677" t="str">
        <f>IF(AU148="","",IF(AU148="A",'12.パネルラジエーター設備費用算出シート'!$G$13,IF(AU148="B",'12.パネルラジエーター設備費用算出シート'!$N$13,IF(AU148="C",'12.パネルラジエーター設備費用算出シート'!$G$23,IF(AU148="D",'12.パネルラジエーター設備費用算出シート'!$N$23,IF(AU148="E",'12.パネルラジエーター設備費用算出シート'!$G$33,IF(AU148="F",'12.パネルラジエーター設備費用算出シート'!$N$33,IF(AU148="G",'12.パネルラジエーター設備費用算出シート'!$G$43,IF(AU148="H",'12.パネルラジエーター設備費用算出シート'!$N$43,IF(AU148="I",'12.パネルラジエーター設備費用算出シート'!$G$54,'12.パネルラジエーター設備費用算出シート'!$N$54))))))))))</f>
        <v/>
      </c>
      <c r="AW148" s="90"/>
      <c r="AX148" s="35"/>
      <c r="AY148" s="35"/>
      <c r="AZ148" s="35"/>
      <c r="BA148" s="35"/>
      <c r="BB148" s="65"/>
      <c r="BC148" s="35"/>
      <c r="BD148" s="35"/>
      <c r="BE148" s="65"/>
      <c r="BF148" s="35"/>
      <c r="BG148" s="35"/>
      <c r="BH148" s="35"/>
      <c r="BI148" s="35"/>
    </row>
    <row r="149" spans="1:61" s="36" customFormat="1">
      <c r="A149" s="92"/>
      <c r="B149" s="67">
        <v>137</v>
      </c>
      <c r="C149" s="104"/>
      <c r="D149" s="68"/>
      <c r="E149" s="93"/>
      <c r="F149" s="671"/>
      <c r="G149" s="671"/>
      <c r="H149" s="71"/>
      <c r="I149" s="72"/>
      <c r="J149" s="71"/>
      <c r="K149" s="673" t="str">
        <f t="shared" si="6"/>
        <v/>
      </c>
      <c r="L149" s="673" t="str">
        <f>IF($G149="","",IF(OR('2.全体概要'!$C$15=1,'2.全体概要'!$C$15=2),INDEX($BD$15:$BD$16,MATCH($G149,$BC$15:$BC$16,-1)),IF('2.全体概要'!$C$15=3,INDEX($BD$14:$BD$15,MATCH($G149,$BC$14:$BC$15,-1)),INDEX($BD$13:$BD$14,MATCH($G149,$BC$13:$BC$14,-1)))))</f>
        <v/>
      </c>
      <c r="M149" s="673" t="str">
        <f t="shared" si="7"/>
        <v/>
      </c>
      <c r="N149" s="674">
        <f t="shared" si="8"/>
        <v>0</v>
      </c>
      <c r="O149" s="90"/>
      <c r="P149" s="160"/>
      <c r="Q149" s="66"/>
      <c r="R149" s="88"/>
      <c r="S149" s="161"/>
      <c r="T149" s="66"/>
      <c r="U149" s="90"/>
      <c r="V149" s="160"/>
      <c r="W149" s="66"/>
      <c r="X149" s="88"/>
      <c r="Y149" s="161"/>
      <c r="Z149" s="66"/>
      <c r="AA149" s="90"/>
      <c r="AB149" s="71"/>
      <c r="AC149" s="90"/>
      <c r="AD149" s="160"/>
      <c r="AE149" s="90"/>
      <c r="AF149" s="160"/>
      <c r="AG149" s="90"/>
      <c r="AH149" s="71"/>
      <c r="AI149" s="90"/>
      <c r="AJ149" s="160"/>
      <c r="AK149" s="90"/>
      <c r="AL149" s="74"/>
      <c r="AM149" s="90"/>
      <c r="AN149" s="74"/>
      <c r="AO149" s="90"/>
      <c r="AP149" s="76"/>
      <c r="AQ149" s="90"/>
      <c r="AR149" s="71"/>
      <c r="AS149" s="324"/>
      <c r="AT149" s="90"/>
      <c r="AU149" s="71"/>
      <c r="AV149" s="677" t="str">
        <f>IF(AU149="","",IF(AU149="A",'12.パネルラジエーター設備費用算出シート'!$G$13,IF(AU149="B",'12.パネルラジエーター設備費用算出シート'!$N$13,IF(AU149="C",'12.パネルラジエーター設備費用算出シート'!$G$23,IF(AU149="D",'12.パネルラジエーター設備費用算出シート'!$N$23,IF(AU149="E",'12.パネルラジエーター設備費用算出シート'!$G$33,IF(AU149="F",'12.パネルラジエーター設備費用算出シート'!$N$33,IF(AU149="G",'12.パネルラジエーター設備費用算出シート'!$G$43,IF(AU149="H",'12.パネルラジエーター設備費用算出シート'!$N$43,IF(AU149="I",'12.パネルラジエーター設備費用算出シート'!$G$54,'12.パネルラジエーター設備費用算出シート'!$N$54))))))))))</f>
        <v/>
      </c>
      <c r="AW149" s="90"/>
      <c r="AX149" s="35"/>
      <c r="AY149" s="35"/>
      <c r="AZ149" s="35"/>
      <c r="BA149" s="35"/>
      <c r="BB149" s="65"/>
      <c r="BC149" s="35"/>
      <c r="BD149" s="35"/>
      <c r="BE149" s="65"/>
      <c r="BF149" s="35"/>
      <c r="BG149" s="35"/>
      <c r="BH149" s="35"/>
      <c r="BI149" s="35"/>
    </row>
    <row r="150" spans="1:61" s="36" customFormat="1">
      <c r="A150" s="92"/>
      <c r="B150" s="67">
        <v>138</v>
      </c>
      <c r="C150" s="104"/>
      <c r="D150" s="68"/>
      <c r="E150" s="93"/>
      <c r="F150" s="671"/>
      <c r="G150" s="671"/>
      <c r="H150" s="71"/>
      <c r="I150" s="72"/>
      <c r="J150" s="71"/>
      <c r="K150" s="673" t="str">
        <f t="shared" si="6"/>
        <v/>
      </c>
      <c r="L150" s="673" t="str">
        <f>IF($G150="","",IF(OR('2.全体概要'!$C$15=1,'2.全体概要'!$C$15=2),INDEX($BD$15:$BD$16,MATCH($G150,$BC$15:$BC$16,-1)),IF('2.全体概要'!$C$15=3,INDEX($BD$14:$BD$15,MATCH($G150,$BC$14:$BC$15,-1)),INDEX($BD$13:$BD$14,MATCH($G150,$BC$13:$BC$14,-1)))))</f>
        <v/>
      </c>
      <c r="M150" s="673" t="str">
        <f t="shared" si="7"/>
        <v/>
      </c>
      <c r="N150" s="674">
        <f t="shared" si="8"/>
        <v>0</v>
      </c>
      <c r="O150" s="90"/>
      <c r="P150" s="160"/>
      <c r="Q150" s="66"/>
      <c r="R150" s="88"/>
      <c r="S150" s="161"/>
      <c r="T150" s="66"/>
      <c r="U150" s="90"/>
      <c r="V150" s="160"/>
      <c r="W150" s="66"/>
      <c r="X150" s="88"/>
      <c r="Y150" s="161"/>
      <c r="Z150" s="66"/>
      <c r="AA150" s="90"/>
      <c r="AB150" s="71"/>
      <c r="AC150" s="90"/>
      <c r="AD150" s="160"/>
      <c r="AE150" s="90"/>
      <c r="AF150" s="160"/>
      <c r="AG150" s="90"/>
      <c r="AH150" s="71"/>
      <c r="AI150" s="90"/>
      <c r="AJ150" s="160"/>
      <c r="AK150" s="90"/>
      <c r="AL150" s="74"/>
      <c r="AM150" s="90"/>
      <c r="AN150" s="74"/>
      <c r="AO150" s="90"/>
      <c r="AP150" s="76"/>
      <c r="AQ150" s="90"/>
      <c r="AR150" s="71"/>
      <c r="AS150" s="324"/>
      <c r="AT150" s="90"/>
      <c r="AU150" s="71"/>
      <c r="AV150" s="677" t="str">
        <f>IF(AU150="","",IF(AU150="A",'12.パネルラジエーター設備費用算出シート'!$G$13,IF(AU150="B",'12.パネルラジエーター設備費用算出シート'!$N$13,IF(AU150="C",'12.パネルラジエーター設備費用算出シート'!$G$23,IF(AU150="D",'12.パネルラジエーター設備費用算出シート'!$N$23,IF(AU150="E",'12.パネルラジエーター設備費用算出シート'!$G$33,IF(AU150="F",'12.パネルラジエーター設備費用算出シート'!$N$33,IF(AU150="G",'12.パネルラジエーター設備費用算出シート'!$G$43,IF(AU150="H",'12.パネルラジエーター設備費用算出シート'!$N$43,IF(AU150="I",'12.パネルラジエーター設備費用算出シート'!$G$54,'12.パネルラジエーター設備費用算出シート'!$N$54))))))))))</f>
        <v/>
      </c>
      <c r="AW150" s="90"/>
      <c r="AX150" s="35"/>
      <c r="AY150" s="35"/>
      <c r="AZ150" s="35"/>
      <c r="BA150" s="35"/>
      <c r="BB150" s="65"/>
      <c r="BC150" s="35"/>
      <c r="BD150" s="35"/>
      <c r="BE150" s="65"/>
      <c r="BF150" s="35"/>
      <c r="BG150" s="35"/>
      <c r="BH150" s="35"/>
      <c r="BI150" s="35"/>
    </row>
    <row r="151" spans="1:61" s="36" customFormat="1">
      <c r="A151" s="92"/>
      <c r="B151" s="67">
        <v>139</v>
      </c>
      <c r="C151" s="104"/>
      <c r="D151" s="68"/>
      <c r="E151" s="93"/>
      <c r="F151" s="671"/>
      <c r="G151" s="671"/>
      <c r="H151" s="71"/>
      <c r="I151" s="72"/>
      <c r="J151" s="71"/>
      <c r="K151" s="673" t="str">
        <f t="shared" si="6"/>
        <v/>
      </c>
      <c r="L151" s="673" t="str">
        <f>IF($G151="","",IF(OR('2.全体概要'!$C$15=1,'2.全体概要'!$C$15=2),INDEX($BD$15:$BD$16,MATCH($G151,$BC$15:$BC$16,-1)),IF('2.全体概要'!$C$15=3,INDEX($BD$14:$BD$15,MATCH($G151,$BC$14:$BC$15,-1)),INDEX($BD$13:$BD$14,MATCH($G151,$BC$13:$BC$14,-1)))))</f>
        <v/>
      </c>
      <c r="M151" s="673" t="str">
        <f t="shared" si="7"/>
        <v/>
      </c>
      <c r="N151" s="674">
        <f t="shared" si="8"/>
        <v>0</v>
      </c>
      <c r="O151" s="90"/>
      <c r="P151" s="160"/>
      <c r="Q151" s="66"/>
      <c r="R151" s="88"/>
      <c r="S151" s="161"/>
      <c r="T151" s="66"/>
      <c r="U151" s="90"/>
      <c r="V151" s="160"/>
      <c r="W151" s="66"/>
      <c r="X151" s="88"/>
      <c r="Y151" s="161"/>
      <c r="Z151" s="66"/>
      <c r="AA151" s="90"/>
      <c r="AB151" s="71"/>
      <c r="AC151" s="90"/>
      <c r="AD151" s="160"/>
      <c r="AE151" s="90"/>
      <c r="AF151" s="160"/>
      <c r="AG151" s="90"/>
      <c r="AH151" s="71"/>
      <c r="AI151" s="90"/>
      <c r="AJ151" s="160"/>
      <c r="AK151" s="90"/>
      <c r="AL151" s="74"/>
      <c r="AM151" s="90"/>
      <c r="AN151" s="74"/>
      <c r="AO151" s="90"/>
      <c r="AP151" s="76"/>
      <c r="AQ151" s="90"/>
      <c r="AR151" s="71"/>
      <c r="AS151" s="324"/>
      <c r="AT151" s="90"/>
      <c r="AU151" s="71"/>
      <c r="AV151" s="677" t="str">
        <f>IF(AU151="","",IF(AU151="A",'12.パネルラジエーター設備費用算出シート'!$G$13,IF(AU151="B",'12.パネルラジエーター設備費用算出シート'!$N$13,IF(AU151="C",'12.パネルラジエーター設備費用算出シート'!$G$23,IF(AU151="D",'12.パネルラジエーター設備費用算出シート'!$N$23,IF(AU151="E",'12.パネルラジエーター設備費用算出シート'!$G$33,IF(AU151="F",'12.パネルラジエーター設備費用算出シート'!$N$33,IF(AU151="G",'12.パネルラジエーター設備費用算出シート'!$G$43,IF(AU151="H",'12.パネルラジエーター設備費用算出シート'!$N$43,IF(AU151="I",'12.パネルラジエーター設備費用算出シート'!$G$54,'12.パネルラジエーター設備費用算出シート'!$N$54))))))))))</f>
        <v/>
      </c>
      <c r="AW151" s="90"/>
      <c r="AX151" s="35"/>
      <c r="AY151" s="35"/>
      <c r="AZ151" s="35"/>
      <c r="BA151" s="35"/>
      <c r="BB151" s="65"/>
      <c r="BC151" s="35"/>
      <c r="BD151" s="35"/>
      <c r="BE151" s="65"/>
      <c r="BF151" s="35"/>
      <c r="BG151" s="35"/>
      <c r="BH151" s="35"/>
      <c r="BI151" s="35"/>
    </row>
    <row r="152" spans="1:61" s="36" customFormat="1">
      <c r="A152" s="92"/>
      <c r="B152" s="67">
        <v>140</v>
      </c>
      <c r="C152" s="104"/>
      <c r="D152" s="68"/>
      <c r="E152" s="93"/>
      <c r="F152" s="671"/>
      <c r="G152" s="671"/>
      <c r="H152" s="71"/>
      <c r="I152" s="72"/>
      <c r="J152" s="71"/>
      <c r="K152" s="673" t="str">
        <f t="shared" si="6"/>
        <v/>
      </c>
      <c r="L152" s="673" t="str">
        <f>IF($G152="","",IF(OR('2.全体概要'!$C$15=1,'2.全体概要'!$C$15=2),INDEX($BD$15:$BD$16,MATCH($G152,$BC$15:$BC$16,-1)),IF('2.全体概要'!$C$15=3,INDEX($BD$14:$BD$15,MATCH($G152,$BC$14:$BC$15,-1)),INDEX($BD$13:$BD$14,MATCH($G152,$BC$13:$BC$14,-1)))))</f>
        <v/>
      </c>
      <c r="M152" s="673" t="str">
        <f t="shared" si="7"/>
        <v/>
      </c>
      <c r="N152" s="674">
        <f t="shared" si="8"/>
        <v>0</v>
      </c>
      <c r="O152" s="90"/>
      <c r="P152" s="160"/>
      <c r="Q152" s="66"/>
      <c r="R152" s="88"/>
      <c r="S152" s="161"/>
      <c r="T152" s="66"/>
      <c r="U152" s="90"/>
      <c r="V152" s="160"/>
      <c r="W152" s="66"/>
      <c r="X152" s="88"/>
      <c r="Y152" s="161"/>
      <c r="Z152" s="66"/>
      <c r="AA152" s="90"/>
      <c r="AB152" s="71"/>
      <c r="AC152" s="90"/>
      <c r="AD152" s="160"/>
      <c r="AE152" s="90"/>
      <c r="AF152" s="160"/>
      <c r="AG152" s="90"/>
      <c r="AH152" s="71"/>
      <c r="AI152" s="90"/>
      <c r="AJ152" s="160"/>
      <c r="AK152" s="90"/>
      <c r="AL152" s="74"/>
      <c r="AM152" s="90"/>
      <c r="AN152" s="74"/>
      <c r="AO152" s="90"/>
      <c r="AP152" s="76"/>
      <c r="AQ152" s="90"/>
      <c r="AR152" s="71"/>
      <c r="AS152" s="324"/>
      <c r="AT152" s="90"/>
      <c r="AU152" s="71"/>
      <c r="AV152" s="677" t="str">
        <f>IF(AU152="","",IF(AU152="A",'12.パネルラジエーター設備費用算出シート'!$G$13,IF(AU152="B",'12.パネルラジエーター設備費用算出シート'!$N$13,IF(AU152="C",'12.パネルラジエーター設備費用算出シート'!$G$23,IF(AU152="D",'12.パネルラジエーター設備費用算出シート'!$N$23,IF(AU152="E",'12.パネルラジエーター設備費用算出シート'!$G$33,IF(AU152="F",'12.パネルラジエーター設備費用算出シート'!$N$33,IF(AU152="G",'12.パネルラジエーター設備費用算出シート'!$G$43,IF(AU152="H",'12.パネルラジエーター設備費用算出シート'!$N$43,IF(AU152="I",'12.パネルラジエーター設備費用算出シート'!$G$54,'12.パネルラジエーター設備費用算出シート'!$N$54))))))))))</f>
        <v/>
      </c>
      <c r="AW152" s="90"/>
      <c r="AX152" s="35"/>
      <c r="AY152" s="35"/>
      <c r="AZ152" s="35"/>
      <c r="BA152" s="35"/>
      <c r="BB152" s="65"/>
      <c r="BC152" s="35"/>
      <c r="BD152" s="35"/>
      <c r="BE152" s="65"/>
      <c r="BF152" s="35"/>
      <c r="BG152" s="35"/>
      <c r="BH152" s="35"/>
      <c r="BI152" s="35"/>
    </row>
    <row r="153" spans="1:61" s="36" customFormat="1">
      <c r="A153" s="92"/>
      <c r="B153" s="67">
        <v>141</v>
      </c>
      <c r="C153" s="104"/>
      <c r="D153" s="68"/>
      <c r="E153" s="93"/>
      <c r="F153" s="671"/>
      <c r="G153" s="671"/>
      <c r="H153" s="71"/>
      <c r="I153" s="72"/>
      <c r="J153" s="71"/>
      <c r="K153" s="673" t="str">
        <f t="shared" si="6"/>
        <v/>
      </c>
      <c r="L153" s="673" t="str">
        <f>IF($G153="","",IF(OR('2.全体概要'!$C$15=1,'2.全体概要'!$C$15=2),INDEX($BD$15:$BD$16,MATCH($G153,$BC$15:$BC$16,-1)),IF('2.全体概要'!$C$15=3,INDEX($BD$14:$BD$15,MATCH($G153,$BC$14:$BC$15,-1)),INDEX($BD$13:$BD$14,MATCH($G153,$BC$13:$BC$14,-1)))))</f>
        <v/>
      </c>
      <c r="M153" s="673" t="str">
        <f t="shared" si="7"/>
        <v/>
      </c>
      <c r="N153" s="674">
        <f t="shared" si="8"/>
        <v>0</v>
      </c>
      <c r="O153" s="90"/>
      <c r="P153" s="160"/>
      <c r="Q153" s="66"/>
      <c r="R153" s="88"/>
      <c r="S153" s="161"/>
      <c r="T153" s="66"/>
      <c r="U153" s="90"/>
      <c r="V153" s="160"/>
      <c r="W153" s="66"/>
      <c r="X153" s="88"/>
      <c r="Y153" s="161"/>
      <c r="Z153" s="66"/>
      <c r="AA153" s="90"/>
      <c r="AB153" s="71"/>
      <c r="AC153" s="90"/>
      <c r="AD153" s="160"/>
      <c r="AE153" s="90"/>
      <c r="AF153" s="160"/>
      <c r="AG153" s="90"/>
      <c r="AH153" s="71"/>
      <c r="AI153" s="90"/>
      <c r="AJ153" s="160"/>
      <c r="AK153" s="90"/>
      <c r="AL153" s="74"/>
      <c r="AM153" s="90"/>
      <c r="AN153" s="74"/>
      <c r="AO153" s="90"/>
      <c r="AP153" s="76"/>
      <c r="AQ153" s="90"/>
      <c r="AR153" s="71"/>
      <c r="AS153" s="324"/>
      <c r="AT153" s="90"/>
      <c r="AU153" s="71"/>
      <c r="AV153" s="677" t="str">
        <f>IF(AU153="","",IF(AU153="A",'12.パネルラジエーター設備費用算出シート'!$G$13,IF(AU153="B",'12.パネルラジエーター設備費用算出シート'!$N$13,IF(AU153="C",'12.パネルラジエーター設備費用算出シート'!$G$23,IF(AU153="D",'12.パネルラジエーター設備費用算出シート'!$N$23,IF(AU153="E",'12.パネルラジエーター設備費用算出シート'!$G$33,IF(AU153="F",'12.パネルラジエーター設備費用算出シート'!$N$33,IF(AU153="G",'12.パネルラジエーター設備費用算出シート'!$G$43,IF(AU153="H",'12.パネルラジエーター設備費用算出シート'!$N$43,IF(AU153="I",'12.パネルラジエーター設備費用算出シート'!$G$54,'12.パネルラジエーター設備費用算出シート'!$N$54))))))))))</f>
        <v/>
      </c>
      <c r="AW153" s="90"/>
      <c r="AX153" s="35"/>
      <c r="AY153" s="35"/>
      <c r="AZ153" s="35"/>
      <c r="BA153" s="35"/>
      <c r="BB153" s="65"/>
      <c r="BC153" s="35"/>
      <c r="BD153" s="35"/>
      <c r="BE153" s="65"/>
      <c r="BF153" s="35"/>
      <c r="BG153" s="35"/>
      <c r="BH153" s="35"/>
      <c r="BI153" s="35"/>
    </row>
    <row r="154" spans="1:61" s="36" customFormat="1">
      <c r="A154" s="92"/>
      <c r="B154" s="67">
        <v>142</v>
      </c>
      <c r="C154" s="104"/>
      <c r="D154" s="68"/>
      <c r="E154" s="93"/>
      <c r="F154" s="671"/>
      <c r="G154" s="671"/>
      <c r="H154" s="71"/>
      <c r="I154" s="72"/>
      <c r="J154" s="71"/>
      <c r="K154" s="673" t="str">
        <f t="shared" si="6"/>
        <v/>
      </c>
      <c r="L154" s="673" t="str">
        <f>IF($G154="","",IF(OR('2.全体概要'!$C$15=1,'2.全体概要'!$C$15=2),INDEX($BD$15:$BD$16,MATCH($G154,$BC$15:$BC$16,-1)),IF('2.全体概要'!$C$15=3,INDEX($BD$14:$BD$15,MATCH($G154,$BC$14:$BC$15,-1)),INDEX($BD$13:$BD$14,MATCH($G154,$BC$13:$BC$14,-1)))))</f>
        <v/>
      </c>
      <c r="M154" s="673" t="str">
        <f t="shared" si="7"/>
        <v/>
      </c>
      <c r="N154" s="674">
        <f t="shared" si="8"/>
        <v>0</v>
      </c>
      <c r="O154" s="90"/>
      <c r="P154" s="160"/>
      <c r="Q154" s="66"/>
      <c r="R154" s="88"/>
      <c r="S154" s="161"/>
      <c r="T154" s="66"/>
      <c r="U154" s="90"/>
      <c r="V154" s="160"/>
      <c r="W154" s="66"/>
      <c r="X154" s="88"/>
      <c r="Y154" s="161"/>
      <c r="Z154" s="66"/>
      <c r="AA154" s="90"/>
      <c r="AB154" s="71"/>
      <c r="AC154" s="90"/>
      <c r="AD154" s="160"/>
      <c r="AE154" s="90"/>
      <c r="AF154" s="160"/>
      <c r="AG154" s="90"/>
      <c r="AH154" s="71"/>
      <c r="AI154" s="90"/>
      <c r="AJ154" s="160"/>
      <c r="AK154" s="90"/>
      <c r="AL154" s="74"/>
      <c r="AM154" s="90"/>
      <c r="AN154" s="74"/>
      <c r="AO154" s="90"/>
      <c r="AP154" s="76"/>
      <c r="AQ154" s="90"/>
      <c r="AR154" s="71"/>
      <c r="AS154" s="324"/>
      <c r="AT154" s="90"/>
      <c r="AU154" s="71"/>
      <c r="AV154" s="677" t="str">
        <f>IF(AU154="","",IF(AU154="A",'12.パネルラジエーター設備費用算出シート'!$G$13,IF(AU154="B",'12.パネルラジエーター設備費用算出シート'!$N$13,IF(AU154="C",'12.パネルラジエーター設備費用算出シート'!$G$23,IF(AU154="D",'12.パネルラジエーター設備費用算出シート'!$N$23,IF(AU154="E",'12.パネルラジエーター設備費用算出シート'!$G$33,IF(AU154="F",'12.パネルラジエーター設備費用算出シート'!$N$33,IF(AU154="G",'12.パネルラジエーター設備費用算出シート'!$G$43,IF(AU154="H",'12.パネルラジエーター設備費用算出シート'!$N$43,IF(AU154="I",'12.パネルラジエーター設備費用算出シート'!$G$54,'12.パネルラジエーター設備費用算出シート'!$N$54))))))))))</f>
        <v/>
      </c>
      <c r="AW154" s="90"/>
      <c r="AX154" s="35"/>
      <c r="AY154" s="35"/>
      <c r="AZ154" s="35"/>
      <c r="BA154" s="35"/>
      <c r="BB154" s="65"/>
      <c r="BC154" s="35"/>
      <c r="BD154" s="35"/>
      <c r="BE154" s="65"/>
      <c r="BF154" s="35"/>
      <c r="BG154" s="35"/>
      <c r="BH154" s="35"/>
      <c r="BI154" s="35"/>
    </row>
    <row r="155" spans="1:61" s="36" customFormat="1">
      <c r="A155" s="92"/>
      <c r="B155" s="67">
        <v>143</v>
      </c>
      <c r="C155" s="104"/>
      <c r="D155" s="68"/>
      <c r="E155" s="93"/>
      <c r="F155" s="671"/>
      <c r="G155" s="671"/>
      <c r="H155" s="71"/>
      <c r="I155" s="72"/>
      <c r="J155" s="71"/>
      <c r="K155" s="673" t="str">
        <f t="shared" si="6"/>
        <v/>
      </c>
      <c r="L155" s="673" t="str">
        <f>IF($G155="","",IF(OR('2.全体概要'!$C$15=1,'2.全体概要'!$C$15=2),INDEX($BD$15:$BD$16,MATCH($G155,$BC$15:$BC$16,-1)),IF('2.全体概要'!$C$15=3,INDEX($BD$14:$BD$15,MATCH($G155,$BC$14:$BC$15,-1)),INDEX($BD$13:$BD$14,MATCH($G155,$BC$13:$BC$14,-1)))))</f>
        <v/>
      </c>
      <c r="M155" s="673" t="str">
        <f t="shared" si="7"/>
        <v/>
      </c>
      <c r="N155" s="674">
        <f t="shared" si="8"/>
        <v>0</v>
      </c>
      <c r="O155" s="90"/>
      <c r="P155" s="160"/>
      <c r="Q155" s="66"/>
      <c r="R155" s="88"/>
      <c r="S155" s="161"/>
      <c r="T155" s="66"/>
      <c r="U155" s="90"/>
      <c r="V155" s="160"/>
      <c r="W155" s="66"/>
      <c r="X155" s="88"/>
      <c r="Y155" s="161"/>
      <c r="Z155" s="66"/>
      <c r="AA155" s="90"/>
      <c r="AB155" s="71"/>
      <c r="AC155" s="90"/>
      <c r="AD155" s="160"/>
      <c r="AE155" s="90"/>
      <c r="AF155" s="160"/>
      <c r="AG155" s="90"/>
      <c r="AH155" s="71"/>
      <c r="AI155" s="90"/>
      <c r="AJ155" s="160"/>
      <c r="AK155" s="90"/>
      <c r="AL155" s="74"/>
      <c r="AM155" s="90"/>
      <c r="AN155" s="74"/>
      <c r="AO155" s="90"/>
      <c r="AP155" s="76"/>
      <c r="AQ155" s="90"/>
      <c r="AR155" s="71"/>
      <c r="AS155" s="324"/>
      <c r="AT155" s="90"/>
      <c r="AU155" s="71"/>
      <c r="AV155" s="677" t="str">
        <f>IF(AU155="","",IF(AU155="A",'12.パネルラジエーター設備費用算出シート'!$G$13,IF(AU155="B",'12.パネルラジエーター設備費用算出シート'!$N$13,IF(AU155="C",'12.パネルラジエーター設備費用算出シート'!$G$23,IF(AU155="D",'12.パネルラジエーター設備費用算出シート'!$N$23,IF(AU155="E",'12.パネルラジエーター設備費用算出シート'!$G$33,IF(AU155="F",'12.パネルラジエーター設備費用算出シート'!$N$33,IF(AU155="G",'12.パネルラジエーター設備費用算出シート'!$G$43,IF(AU155="H",'12.パネルラジエーター設備費用算出シート'!$N$43,IF(AU155="I",'12.パネルラジエーター設備費用算出シート'!$G$54,'12.パネルラジエーター設備費用算出シート'!$N$54))))))))))</f>
        <v/>
      </c>
      <c r="AW155" s="90"/>
      <c r="AX155" s="35"/>
      <c r="AY155" s="35"/>
      <c r="AZ155" s="35"/>
      <c r="BA155" s="35"/>
      <c r="BB155" s="65"/>
      <c r="BC155" s="35"/>
      <c r="BD155" s="35"/>
      <c r="BE155" s="65"/>
      <c r="BF155" s="35"/>
      <c r="BG155" s="35"/>
      <c r="BH155" s="35"/>
      <c r="BI155" s="35"/>
    </row>
    <row r="156" spans="1:61" s="36" customFormat="1">
      <c r="A156" s="92"/>
      <c r="B156" s="67">
        <v>144</v>
      </c>
      <c r="C156" s="104"/>
      <c r="D156" s="68"/>
      <c r="E156" s="93"/>
      <c r="F156" s="671"/>
      <c r="G156" s="671"/>
      <c r="H156" s="71"/>
      <c r="I156" s="72"/>
      <c r="J156" s="71"/>
      <c r="K156" s="673" t="str">
        <f t="shared" si="6"/>
        <v/>
      </c>
      <c r="L156" s="673" t="str">
        <f>IF($G156="","",IF(OR('2.全体概要'!$C$15=1,'2.全体概要'!$C$15=2),INDEX($BD$15:$BD$16,MATCH($G156,$BC$15:$BC$16,-1)),IF('2.全体概要'!$C$15=3,INDEX($BD$14:$BD$15,MATCH($G156,$BC$14:$BC$15,-1)),INDEX($BD$13:$BD$14,MATCH($G156,$BC$13:$BC$14,-1)))))</f>
        <v/>
      </c>
      <c r="M156" s="673" t="str">
        <f t="shared" si="7"/>
        <v/>
      </c>
      <c r="N156" s="674">
        <f t="shared" si="8"/>
        <v>0</v>
      </c>
      <c r="O156" s="90"/>
      <c r="P156" s="160"/>
      <c r="Q156" s="66"/>
      <c r="R156" s="88"/>
      <c r="S156" s="161"/>
      <c r="T156" s="66"/>
      <c r="U156" s="90"/>
      <c r="V156" s="160"/>
      <c r="W156" s="66"/>
      <c r="X156" s="88"/>
      <c r="Y156" s="161"/>
      <c r="Z156" s="66"/>
      <c r="AA156" s="90"/>
      <c r="AB156" s="71"/>
      <c r="AC156" s="90"/>
      <c r="AD156" s="160"/>
      <c r="AE156" s="90"/>
      <c r="AF156" s="160"/>
      <c r="AG156" s="90"/>
      <c r="AH156" s="71"/>
      <c r="AI156" s="90"/>
      <c r="AJ156" s="160"/>
      <c r="AK156" s="90"/>
      <c r="AL156" s="74"/>
      <c r="AM156" s="90"/>
      <c r="AN156" s="74"/>
      <c r="AO156" s="90"/>
      <c r="AP156" s="76"/>
      <c r="AQ156" s="90"/>
      <c r="AR156" s="71"/>
      <c r="AS156" s="324"/>
      <c r="AT156" s="90"/>
      <c r="AU156" s="71"/>
      <c r="AV156" s="677" t="str">
        <f>IF(AU156="","",IF(AU156="A",'12.パネルラジエーター設備費用算出シート'!$G$13,IF(AU156="B",'12.パネルラジエーター設備費用算出シート'!$N$13,IF(AU156="C",'12.パネルラジエーター設備費用算出シート'!$G$23,IF(AU156="D",'12.パネルラジエーター設備費用算出シート'!$N$23,IF(AU156="E",'12.パネルラジエーター設備費用算出シート'!$G$33,IF(AU156="F",'12.パネルラジエーター設備費用算出シート'!$N$33,IF(AU156="G",'12.パネルラジエーター設備費用算出シート'!$G$43,IF(AU156="H",'12.パネルラジエーター設備費用算出シート'!$N$43,IF(AU156="I",'12.パネルラジエーター設備費用算出シート'!$G$54,'12.パネルラジエーター設備費用算出シート'!$N$54))))))))))</f>
        <v/>
      </c>
      <c r="AW156" s="90"/>
      <c r="AX156" s="35"/>
      <c r="AY156" s="35"/>
      <c r="AZ156" s="35"/>
      <c r="BA156" s="35"/>
      <c r="BB156" s="65"/>
      <c r="BC156" s="35"/>
      <c r="BD156" s="35"/>
      <c r="BE156" s="65"/>
      <c r="BF156" s="35"/>
      <c r="BG156" s="35"/>
      <c r="BH156" s="35"/>
      <c r="BI156" s="35"/>
    </row>
    <row r="157" spans="1:61" s="36" customFormat="1">
      <c r="A157" s="92"/>
      <c r="B157" s="67">
        <v>145</v>
      </c>
      <c r="C157" s="104"/>
      <c r="D157" s="68"/>
      <c r="E157" s="93"/>
      <c r="F157" s="671"/>
      <c r="G157" s="671"/>
      <c r="H157" s="71"/>
      <c r="I157" s="72"/>
      <c r="J157" s="71"/>
      <c r="K157" s="673" t="str">
        <f t="shared" si="6"/>
        <v/>
      </c>
      <c r="L157" s="673" t="str">
        <f>IF($G157="","",IF(OR('2.全体概要'!$C$15=1,'2.全体概要'!$C$15=2),INDEX($BD$15:$BD$16,MATCH($G157,$BC$15:$BC$16,-1)),IF('2.全体概要'!$C$15=3,INDEX($BD$14:$BD$15,MATCH($G157,$BC$14:$BC$15,-1)),INDEX($BD$13:$BD$14,MATCH($G157,$BC$13:$BC$14,-1)))))</f>
        <v/>
      </c>
      <c r="M157" s="673" t="str">
        <f t="shared" si="7"/>
        <v/>
      </c>
      <c r="N157" s="674">
        <f t="shared" si="8"/>
        <v>0</v>
      </c>
      <c r="O157" s="90"/>
      <c r="P157" s="160"/>
      <c r="Q157" s="66"/>
      <c r="R157" s="88"/>
      <c r="S157" s="161"/>
      <c r="T157" s="66"/>
      <c r="U157" s="90"/>
      <c r="V157" s="160"/>
      <c r="W157" s="66"/>
      <c r="X157" s="88"/>
      <c r="Y157" s="161"/>
      <c r="Z157" s="66"/>
      <c r="AA157" s="90"/>
      <c r="AB157" s="71"/>
      <c r="AC157" s="90"/>
      <c r="AD157" s="160"/>
      <c r="AE157" s="90"/>
      <c r="AF157" s="160"/>
      <c r="AG157" s="90"/>
      <c r="AH157" s="71"/>
      <c r="AI157" s="90"/>
      <c r="AJ157" s="160"/>
      <c r="AK157" s="90"/>
      <c r="AL157" s="74"/>
      <c r="AM157" s="90"/>
      <c r="AN157" s="74"/>
      <c r="AO157" s="90"/>
      <c r="AP157" s="76"/>
      <c r="AQ157" s="90"/>
      <c r="AR157" s="71"/>
      <c r="AS157" s="324"/>
      <c r="AT157" s="90"/>
      <c r="AU157" s="71"/>
      <c r="AV157" s="677" t="str">
        <f>IF(AU157="","",IF(AU157="A",'12.パネルラジエーター設備費用算出シート'!$G$13,IF(AU157="B",'12.パネルラジエーター設備費用算出シート'!$N$13,IF(AU157="C",'12.パネルラジエーター設備費用算出シート'!$G$23,IF(AU157="D",'12.パネルラジエーター設備費用算出シート'!$N$23,IF(AU157="E",'12.パネルラジエーター設備費用算出シート'!$G$33,IF(AU157="F",'12.パネルラジエーター設備費用算出シート'!$N$33,IF(AU157="G",'12.パネルラジエーター設備費用算出シート'!$G$43,IF(AU157="H",'12.パネルラジエーター設備費用算出シート'!$N$43,IF(AU157="I",'12.パネルラジエーター設備費用算出シート'!$G$54,'12.パネルラジエーター設備費用算出シート'!$N$54))))))))))</f>
        <v/>
      </c>
      <c r="AW157" s="90"/>
      <c r="AX157" s="35"/>
      <c r="AY157" s="35"/>
      <c r="AZ157" s="35"/>
      <c r="BA157" s="35"/>
      <c r="BB157" s="65"/>
      <c r="BC157" s="35"/>
      <c r="BD157" s="35"/>
      <c r="BE157" s="65"/>
      <c r="BF157" s="35"/>
      <c r="BG157" s="35"/>
      <c r="BH157" s="35"/>
      <c r="BI157" s="35"/>
    </row>
    <row r="158" spans="1:61" s="36" customFormat="1">
      <c r="A158" s="92"/>
      <c r="B158" s="67">
        <v>146</v>
      </c>
      <c r="C158" s="104"/>
      <c r="D158" s="68"/>
      <c r="E158" s="93"/>
      <c r="F158" s="671"/>
      <c r="G158" s="671"/>
      <c r="H158" s="71"/>
      <c r="I158" s="72"/>
      <c r="J158" s="71"/>
      <c r="K158" s="673" t="str">
        <f t="shared" si="6"/>
        <v/>
      </c>
      <c r="L158" s="673" t="str">
        <f>IF($G158="","",IF(OR('2.全体概要'!$C$15=1,'2.全体概要'!$C$15=2),INDEX($BD$15:$BD$16,MATCH($G158,$BC$15:$BC$16,-1)),IF('2.全体概要'!$C$15=3,INDEX($BD$14:$BD$15,MATCH($G158,$BC$14:$BC$15,-1)),INDEX($BD$13:$BD$14,MATCH($G158,$BC$13:$BC$14,-1)))))</f>
        <v/>
      </c>
      <c r="M158" s="673" t="str">
        <f t="shared" si="7"/>
        <v/>
      </c>
      <c r="N158" s="674">
        <f t="shared" si="8"/>
        <v>0</v>
      </c>
      <c r="O158" s="90"/>
      <c r="P158" s="160"/>
      <c r="Q158" s="66"/>
      <c r="R158" s="88"/>
      <c r="S158" s="161"/>
      <c r="T158" s="66"/>
      <c r="U158" s="90"/>
      <c r="V158" s="160"/>
      <c r="W158" s="66"/>
      <c r="X158" s="88"/>
      <c r="Y158" s="161"/>
      <c r="Z158" s="66"/>
      <c r="AA158" s="90"/>
      <c r="AB158" s="71"/>
      <c r="AC158" s="90"/>
      <c r="AD158" s="160"/>
      <c r="AE158" s="90"/>
      <c r="AF158" s="160"/>
      <c r="AG158" s="90"/>
      <c r="AH158" s="71"/>
      <c r="AI158" s="90"/>
      <c r="AJ158" s="160"/>
      <c r="AK158" s="90"/>
      <c r="AL158" s="74"/>
      <c r="AM158" s="90"/>
      <c r="AN158" s="74"/>
      <c r="AO158" s="90"/>
      <c r="AP158" s="76"/>
      <c r="AQ158" s="90"/>
      <c r="AR158" s="71"/>
      <c r="AS158" s="324"/>
      <c r="AT158" s="90"/>
      <c r="AU158" s="71"/>
      <c r="AV158" s="677" t="str">
        <f>IF(AU158="","",IF(AU158="A",'12.パネルラジエーター設備費用算出シート'!$G$13,IF(AU158="B",'12.パネルラジエーター設備費用算出シート'!$N$13,IF(AU158="C",'12.パネルラジエーター設備費用算出シート'!$G$23,IF(AU158="D",'12.パネルラジエーター設備費用算出シート'!$N$23,IF(AU158="E",'12.パネルラジエーター設備費用算出シート'!$G$33,IF(AU158="F",'12.パネルラジエーター設備費用算出シート'!$N$33,IF(AU158="G",'12.パネルラジエーター設備費用算出シート'!$G$43,IF(AU158="H",'12.パネルラジエーター設備費用算出シート'!$N$43,IF(AU158="I",'12.パネルラジエーター設備費用算出シート'!$G$54,'12.パネルラジエーター設備費用算出シート'!$N$54))))))))))</f>
        <v/>
      </c>
      <c r="AW158" s="90"/>
      <c r="AX158" s="35"/>
      <c r="AY158" s="35"/>
      <c r="AZ158" s="35"/>
      <c r="BA158" s="35"/>
      <c r="BB158" s="65"/>
      <c r="BC158" s="35"/>
      <c r="BD158" s="35"/>
      <c r="BE158" s="65"/>
      <c r="BF158" s="35"/>
      <c r="BG158" s="35"/>
      <c r="BH158" s="35"/>
      <c r="BI158" s="35"/>
    </row>
    <row r="159" spans="1:61" s="36" customFormat="1">
      <c r="A159" s="92"/>
      <c r="B159" s="67">
        <v>147</v>
      </c>
      <c r="C159" s="104"/>
      <c r="D159" s="68"/>
      <c r="E159" s="93"/>
      <c r="F159" s="671"/>
      <c r="G159" s="671"/>
      <c r="H159" s="71"/>
      <c r="I159" s="72"/>
      <c r="J159" s="71"/>
      <c r="K159" s="673" t="str">
        <f t="shared" si="6"/>
        <v/>
      </c>
      <c r="L159" s="673" t="str">
        <f>IF($G159="","",IF(OR('2.全体概要'!$C$15=1,'2.全体概要'!$C$15=2),INDEX($BD$15:$BD$16,MATCH($G159,$BC$15:$BC$16,-1)),IF('2.全体概要'!$C$15=3,INDEX($BD$14:$BD$15,MATCH($G159,$BC$14:$BC$15,-1)),INDEX($BD$13:$BD$14,MATCH($G159,$BC$13:$BC$14,-1)))))</f>
        <v/>
      </c>
      <c r="M159" s="673" t="str">
        <f t="shared" si="7"/>
        <v/>
      </c>
      <c r="N159" s="674">
        <f t="shared" si="8"/>
        <v>0</v>
      </c>
      <c r="O159" s="90"/>
      <c r="P159" s="160"/>
      <c r="Q159" s="66"/>
      <c r="R159" s="88"/>
      <c r="S159" s="161"/>
      <c r="T159" s="66"/>
      <c r="U159" s="90"/>
      <c r="V159" s="160"/>
      <c r="W159" s="66"/>
      <c r="X159" s="88"/>
      <c r="Y159" s="161"/>
      <c r="Z159" s="66"/>
      <c r="AA159" s="90"/>
      <c r="AB159" s="71"/>
      <c r="AC159" s="90"/>
      <c r="AD159" s="160"/>
      <c r="AE159" s="90"/>
      <c r="AF159" s="160"/>
      <c r="AG159" s="90"/>
      <c r="AH159" s="71"/>
      <c r="AI159" s="90"/>
      <c r="AJ159" s="160"/>
      <c r="AK159" s="90"/>
      <c r="AL159" s="74"/>
      <c r="AM159" s="90"/>
      <c r="AN159" s="74"/>
      <c r="AO159" s="90"/>
      <c r="AP159" s="76"/>
      <c r="AQ159" s="90"/>
      <c r="AR159" s="71"/>
      <c r="AS159" s="324"/>
      <c r="AT159" s="90"/>
      <c r="AU159" s="71"/>
      <c r="AV159" s="677" t="str">
        <f>IF(AU159="","",IF(AU159="A",'12.パネルラジエーター設備費用算出シート'!$G$13,IF(AU159="B",'12.パネルラジエーター設備費用算出シート'!$N$13,IF(AU159="C",'12.パネルラジエーター設備費用算出シート'!$G$23,IF(AU159="D",'12.パネルラジエーター設備費用算出シート'!$N$23,IF(AU159="E",'12.パネルラジエーター設備費用算出シート'!$G$33,IF(AU159="F",'12.パネルラジエーター設備費用算出シート'!$N$33,IF(AU159="G",'12.パネルラジエーター設備費用算出シート'!$G$43,IF(AU159="H",'12.パネルラジエーター設備費用算出シート'!$N$43,IF(AU159="I",'12.パネルラジエーター設備費用算出シート'!$G$54,'12.パネルラジエーター設備費用算出シート'!$N$54))))))))))</f>
        <v/>
      </c>
      <c r="AW159" s="90"/>
      <c r="AX159" s="35"/>
      <c r="AY159" s="35"/>
      <c r="AZ159" s="35"/>
      <c r="BA159" s="35"/>
      <c r="BB159" s="65"/>
      <c r="BC159" s="35"/>
      <c r="BD159" s="35"/>
      <c r="BE159" s="65"/>
      <c r="BF159" s="35"/>
      <c r="BG159" s="35"/>
      <c r="BH159" s="35"/>
      <c r="BI159" s="35"/>
    </row>
    <row r="160" spans="1:61" s="36" customFormat="1">
      <c r="A160" s="92"/>
      <c r="B160" s="67">
        <v>148</v>
      </c>
      <c r="C160" s="104"/>
      <c r="D160" s="68"/>
      <c r="E160" s="93"/>
      <c r="F160" s="671"/>
      <c r="G160" s="671"/>
      <c r="H160" s="71"/>
      <c r="I160" s="72"/>
      <c r="J160" s="71"/>
      <c r="K160" s="673" t="str">
        <f t="shared" si="6"/>
        <v/>
      </c>
      <c r="L160" s="673" t="str">
        <f>IF($G160="","",IF(OR('2.全体概要'!$C$15=1,'2.全体概要'!$C$15=2),INDEX($BD$15:$BD$16,MATCH($G160,$BC$15:$BC$16,-1)),IF('2.全体概要'!$C$15=3,INDEX($BD$14:$BD$15,MATCH($G160,$BC$14:$BC$15,-1)),INDEX($BD$13:$BD$14,MATCH($G160,$BC$13:$BC$14,-1)))))</f>
        <v/>
      </c>
      <c r="M160" s="673" t="str">
        <f t="shared" si="7"/>
        <v/>
      </c>
      <c r="N160" s="674">
        <f t="shared" si="8"/>
        <v>0</v>
      </c>
      <c r="O160" s="90"/>
      <c r="P160" s="160"/>
      <c r="Q160" s="66"/>
      <c r="R160" s="88"/>
      <c r="S160" s="161"/>
      <c r="T160" s="66"/>
      <c r="U160" s="90"/>
      <c r="V160" s="160"/>
      <c r="W160" s="66"/>
      <c r="X160" s="88"/>
      <c r="Y160" s="161"/>
      <c r="Z160" s="66"/>
      <c r="AA160" s="90"/>
      <c r="AB160" s="71"/>
      <c r="AC160" s="90"/>
      <c r="AD160" s="160"/>
      <c r="AE160" s="90"/>
      <c r="AF160" s="160"/>
      <c r="AG160" s="90"/>
      <c r="AH160" s="71"/>
      <c r="AI160" s="90"/>
      <c r="AJ160" s="160"/>
      <c r="AK160" s="90"/>
      <c r="AL160" s="74"/>
      <c r="AM160" s="90"/>
      <c r="AN160" s="74"/>
      <c r="AO160" s="90"/>
      <c r="AP160" s="76"/>
      <c r="AQ160" s="90"/>
      <c r="AR160" s="71"/>
      <c r="AS160" s="324"/>
      <c r="AT160" s="90"/>
      <c r="AU160" s="71"/>
      <c r="AV160" s="677" t="str">
        <f>IF(AU160="","",IF(AU160="A",'12.パネルラジエーター設備費用算出シート'!$G$13,IF(AU160="B",'12.パネルラジエーター設備費用算出シート'!$N$13,IF(AU160="C",'12.パネルラジエーター設備費用算出シート'!$G$23,IF(AU160="D",'12.パネルラジエーター設備費用算出シート'!$N$23,IF(AU160="E",'12.パネルラジエーター設備費用算出シート'!$G$33,IF(AU160="F",'12.パネルラジエーター設備費用算出シート'!$N$33,IF(AU160="G",'12.パネルラジエーター設備費用算出シート'!$G$43,IF(AU160="H",'12.パネルラジエーター設備費用算出シート'!$N$43,IF(AU160="I",'12.パネルラジエーター設備費用算出シート'!$G$54,'12.パネルラジエーター設備費用算出シート'!$N$54))))))))))</f>
        <v/>
      </c>
      <c r="AW160" s="90"/>
      <c r="AX160" s="35"/>
      <c r="AY160" s="35"/>
      <c r="AZ160" s="35"/>
      <c r="BA160" s="35"/>
      <c r="BB160" s="65"/>
      <c r="BC160" s="35"/>
      <c r="BD160" s="35"/>
      <c r="BE160" s="65"/>
      <c r="BF160" s="35"/>
      <c r="BG160" s="35"/>
      <c r="BH160" s="35"/>
      <c r="BI160" s="35"/>
    </row>
    <row r="161" spans="1:61" s="36" customFormat="1">
      <c r="A161" s="92"/>
      <c r="B161" s="67">
        <v>149</v>
      </c>
      <c r="C161" s="104"/>
      <c r="D161" s="68"/>
      <c r="E161" s="93"/>
      <c r="F161" s="671"/>
      <c r="G161" s="671"/>
      <c r="H161" s="71"/>
      <c r="I161" s="72"/>
      <c r="J161" s="71"/>
      <c r="K161" s="673" t="str">
        <f t="shared" si="6"/>
        <v/>
      </c>
      <c r="L161" s="673" t="str">
        <f>IF($G161="","",IF(OR('2.全体概要'!$C$15=1,'2.全体概要'!$C$15=2),INDEX($BD$15:$BD$16,MATCH($G161,$BC$15:$BC$16,-1)),IF('2.全体概要'!$C$15=3,INDEX($BD$14:$BD$15,MATCH($G161,$BC$14:$BC$15,-1)),INDEX($BD$13:$BD$14,MATCH($G161,$BC$13:$BC$14,-1)))))</f>
        <v/>
      </c>
      <c r="M161" s="673" t="str">
        <f t="shared" si="7"/>
        <v/>
      </c>
      <c r="N161" s="674">
        <f t="shared" si="8"/>
        <v>0</v>
      </c>
      <c r="O161" s="90"/>
      <c r="P161" s="160"/>
      <c r="Q161" s="66"/>
      <c r="R161" s="88"/>
      <c r="S161" s="161"/>
      <c r="T161" s="66"/>
      <c r="U161" s="90"/>
      <c r="V161" s="160"/>
      <c r="W161" s="66"/>
      <c r="X161" s="88"/>
      <c r="Y161" s="161"/>
      <c r="Z161" s="66"/>
      <c r="AA161" s="90"/>
      <c r="AB161" s="71"/>
      <c r="AC161" s="90"/>
      <c r="AD161" s="160"/>
      <c r="AE161" s="90"/>
      <c r="AF161" s="160"/>
      <c r="AG161" s="90"/>
      <c r="AH161" s="71"/>
      <c r="AI161" s="90"/>
      <c r="AJ161" s="160"/>
      <c r="AK161" s="90"/>
      <c r="AL161" s="74"/>
      <c r="AM161" s="90"/>
      <c r="AN161" s="74"/>
      <c r="AO161" s="90"/>
      <c r="AP161" s="76"/>
      <c r="AQ161" s="90"/>
      <c r="AR161" s="71"/>
      <c r="AS161" s="324"/>
      <c r="AT161" s="90"/>
      <c r="AU161" s="71"/>
      <c r="AV161" s="677" t="str">
        <f>IF(AU161="","",IF(AU161="A",'12.パネルラジエーター設備費用算出シート'!$G$13,IF(AU161="B",'12.パネルラジエーター設備費用算出シート'!$N$13,IF(AU161="C",'12.パネルラジエーター設備費用算出シート'!$G$23,IF(AU161="D",'12.パネルラジエーター設備費用算出シート'!$N$23,IF(AU161="E",'12.パネルラジエーター設備費用算出シート'!$G$33,IF(AU161="F",'12.パネルラジエーター設備費用算出シート'!$N$33,IF(AU161="G",'12.パネルラジエーター設備費用算出シート'!$G$43,IF(AU161="H",'12.パネルラジエーター設備費用算出シート'!$N$43,IF(AU161="I",'12.パネルラジエーター設備費用算出シート'!$G$54,'12.パネルラジエーター設備費用算出シート'!$N$54))))))))))</f>
        <v/>
      </c>
      <c r="AW161" s="90"/>
      <c r="AX161" s="35"/>
      <c r="AY161" s="35"/>
      <c r="AZ161" s="35"/>
      <c r="BA161" s="35"/>
      <c r="BB161" s="65"/>
      <c r="BC161" s="35"/>
      <c r="BD161" s="35"/>
      <c r="BE161" s="65"/>
      <c r="BF161" s="35"/>
      <c r="BG161" s="35"/>
      <c r="BH161" s="35"/>
      <c r="BI161" s="35"/>
    </row>
    <row r="162" spans="1:61" s="36" customFormat="1">
      <c r="A162" s="92"/>
      <c r="B162" s="67">
        <v>150</v>
      </c>
      <c r="C162" s="104"/>
      <c r="D162" s="68"/>
      <c r="E162" s="93"/>
      <c r="F162" s="671"/>
      <c r="G162" s="671"/>
      <c r="H162" s="71"/>
      <c r="I162" s="72"/>
      <c r="J162" s="71"/>
      <c r="K162" s="673" t="str">
        <f t="shared" si="6"/>
        <v/>
      </c>
      <c r="L162" s="673" t="str">
        <f>IF($G162="","",IF(OR('2.全体概要'!$C$15=1,'2.全体概要'!$C$15=2),INDEX($BD$15:$BD$16,MATCH($G162,$BC$15:$BC$16,-1)),IF('2.全体概要'!$C$15=3,INDEX($BD$14:$BD$15,MATCH($G162,$BC$14:$BC$15,-1)),INDEX($BD$13:$BD$14,MATCH($G162,$BC$13:$BC$14,-1)))))</f>
        <v/>
      </c>
      <c r="M162" s="673" t="str">
        <f t="shared" si="7"/>
        <v/>
      </c>
      <c r="N162" s="674">
        <f t="shared" si="8"/>
        <v>0</v>
      </c>
      <c r="O162" s="90"/>
      <c r="P162" s="160"/>
      <c r="Q162" s="66"/>
      <c r="R162" s="88"/>
      <c r="S162" s="161"/>
      <c r="T162" s="66"/>
      <c r="U162" s="90"/>
      <c r="V162" s="160"/>
      <c r="W162" s="66"/>
      <c r="X162" s="88"/>
      <c r="Y162" s="161"/>
      <c r="Z162" s="66"/>
      <c r="AA162" s="90"/>
      <c r="AB162" s="71"/>
      <c r="AC162" s="90"/>
      <c r="AD162" s="160"/>
      <c r="AE162" s="90"/>
      <c r="AF162" s="160"/>
      <c r="AG162" s="90"/>
      <c r="AH162" s="71"/>
      <c r="AI162" s="90"/>
      <c r="AJ162" s="160"/>
      <c r="AK162" s="90"/>
      <c r="AL162" s="74"/>
      <c r="AM162" s="90"/>
      <c r="AN162" s="74"/>
      <c r="AO162" s="90"/>
      <c r="AP162" s="76"/>
      <c r="AQ162" s="90"/>
      <c r="AR162" s="71"/>
      <c r="AS162" s="324"/>
      <c r="AT162" s="90"/>
      <c r="AU162" s="71"/>
      <c r="AV162" s="677" t="str">
        <f>IF(AU162="","",IF(AU162="A",'12.パネルラジエーター設備費用算出シート'!$G$13,IF(AU162="B",'12.パネルラジエーター設備費用算出シート'!$N$13,IF(AU162="C",'12.パネルラジエーター設備費用算出シート'!$G$23,IF(AU162="D",'12.パネルラジエーター設備費用算出シート'!$N$23,IF(AU162="E",'12.パネルラジエーター設備費用算出シート'!$G$33,IF(AU162="F",'12.パネルラジエーター設備費用算出シート'!$N$33,IF(AU162="G",'12.パネルラジエーター設備費用算出シート'!$G$43,IF(AU162="H",'12.パネルラジエーター設備費用算出シート'!$N$43,IF(AU162="I",'12.パネルラジエーター設備費用算出シート'!$G$54,'12.パネルラジエーター設備費用算出シート'!$N$54))))))))))</f>
        <v/>
      </c>
      <c r="AW162" s="90"/>
      <c r="AX162" s="35"/>
      <c r="AY162" s="35"/>
      <c r="AZ162" s="35"/>
      <c r="BA162" s="35"/>
      <c r="BB162" s="65"/>
      <c r="BC162" s="35"/>
      <c r="BD162" s="35"/>
      <c r="BE162" s="65"/>
      <c r="BF162" s="35"/>
      <c r="BG162" s="35"/>
      <c r="BH162" s="35"/>
      <c r="BI162" s="35"/>
    </row>
    <row r="163" spans="1:61" s="36" customFormat="1">
      <c r="A163" s="92"/>
      <c r="B163" s="67">
        <v>151</v>
      </c>
      <c r="C163" s="104"/>
      <c r="D163" s="68"/>
      <c r="E163" s="93"/>
      <c r="F163" s="671"/>
      <c r="G163" s="671"/>
      <c r="H163" s="71"/>
      <c r="I163" s="72"/>
      <c r="J163" s="71"/>
      <c r="K163" s="673" t="str">
        <f t="shared" si="6"/>
        <v/>
      </c>
      <c r="L163" s="673" t="str">
        <f>IF($G163="","",IF(OR('2.全体概要'!$C$15=1,'2.全体概要'!$C$15=2),INDEX($BD$15:$BD$16,MATCH($G163,$BC$15:$BC$16,-1)),IF('2.全体概要'!$C$15=3,INDEX($BD$14:$BD$15,MATCH($G163,$BC$14:$BC$15,-1)),INDEX($BD$13:$BD$14,MATCH($G163,$BC$13:$BC$14,-1)))))</f>
        <v/>
      </c>
      <c r="M163" s="673" t="str">
        <f t="shared" si="7"/>
        <v/>
      </c>
      <c r="N163" s="674">
        <f t="shared" si="8"/>
        <v>0</v>
      </c>
      <c r="O163" s="90"/>
      <c r="P163" s="160"/>
      <c r="Q163" s="66"/>
      <c r="R163" s="88"/>
      <c r="S163" s="161"/>
      <c r="T163" s="66"/>
      <c r="U163" s="90"/>
      <c r="V163" s="160"/>
      <c r="W163" s="66"/>
      <c r="X163" s="88"/>
      <c r="Y163" s="161"/>
      <c r="Z163" s="66"/>
      <c r="AA163" s="90"/>
      <c r="AB163" s="71"/>
      <c r="AC163" s="90"/>
      <c r="AD163" s="160"/>
      <c r="AE163" s="90"/>
      <c r="AF163" s="160"/>
      <c r="AG163" s="90"/>
      <c r="AH163" s="71"/>
      <c r="AI163" s="90"/>
      <c r="AJ163" s="160"/>
      <c r="AK163" s="90"/>
      <c r="AL163" s="74"/>
      <c r="AM163" s="90"/>
      <c r="AN163" s="74"/>
      <c r="AO163" s="90"/>
      <c r="AP163" s="76"/>
      <c r="AQ163" s="90"/>
      <c r="AR163" s="71"/>
      <c r="AS163" s="324"/>
      <c r="AT163" s="90"/>
      <c r="AU163" s="71"/>
      <c r="AV163" s="677" t="str">
        <f>IF(AU163="","",IF(AU163="A",'12.パネルラジエーター設備費用算出シート'!$G$13,IF(AU163="B",'12.パネルラジエーター設備費用算出シート'!$N$13,IF(AU163="C",'12.パネルラジエーター設備費用算出シート'!$G$23,IF(AU163="D",'12.パネルラジエーター設備費用算出シート'!$N$23,IF(AU163="E",'12.パネルラジエーター設備費用算出シート'!$G$33,IF(AU163="F",'12.パネルラジエーター設備費用算出シート'!$N$33,IF(AU163="G",'12.パネルラジエーター設備費用算出シート'!$G$43,IF(AU163="H",'12.パネルラジエーター設備費用算出シート'!$N$43,IF(AU163="I",'12.パネルラジエーター設備費用算出シート'!$G$54,'12.パネルラジエーター設備費用算出シート'!$N$54))))))))))</f>
        <v/>
      </c>
      <c r="AW163" s="90"/>
      <c r="AX163" s="35"/>
      <c r="AY163" s="35"/>
      <c r="AZ163" s="35"/>
      <c r="BA163" s="35"/>
      <c r="BB163" s="65"/>
      <c r="BC163" s="35"/>
      <c r="BD163" s="35"/>
      <c r="BE163" s="65"/>
      <c r="BF163" s="35"/>
      <c r="BG163" s="35"/>
      <c r="BH163" s="35"/>
      <c r="BI163" s="35"/>
    </row>
    <row r="164" spans="1:61" s="36" customFormat="1">
      <c r="A164" s="92"/>
      <c r="B164" s="67">
        <v>152</v>
      </c>
      <c r="C164" s="104"/>
      <c r="D164" s="68"/>
      <c r="E164" s="93"/>
      <c r="F164" s="671"/>
      <c r="G164" s="671"/>
      <c r="H164" s="71"/>
      <c r="I164" s="72"/>
      <c r="J164" s="71"/>
      <c r="K164" s="673" t="str">
        <f t="shared" si="6"/>
        <v/>
      </c>
      <c r="L164" s="673" t="str">
        <f>IF($G164="","",IF(OR('2.全体概要'!$C$15=1,'2.全体概要'!$C$15=2),INDEX($BD$15:$BD$16,MATCH($G164,$BC$15:$BC$16,-1)),IF('2.全体概要'!$C$15=3,INDEX($BD$14:$BD$15,MATCH($G164,$BC$14:$BC$15,-1)),INDEX($BD$13:$BD$14,MATCH($G164,$BC$13:$BC$14,-1)))))</f>
        <v/>
      </c>
      <c r="M164" s="673" t="str">
        <f t="shared" si="7"/>
        <v/>
      </c>
      <c r="N164" s="674">
        <f t="shared" si="8"/>
        <v>0</v>
      </c>
      <c r="O164" s="90"/>
      <c r="P164" s="160"/>
      <c r="Q164" s="66"/>
      <c r="R164" s="88"/>
      <c r="S164" s="161"/>
      <c r="T164" s="66"/>
      <c r="U164" s="90"/>
      <c r="V164" s="160"/>
      <c r="W164" s="66"/>
      <c r="X164" s="88"/>
      <c r="Y164" s="161"/>
      <c r="Z164" s="66"/>
      <c r="AA164" s="90"/>
      <c r="AB164" s="71"/>
      <c r="AC164" s="90"/>
      <c r="AD164" s="160"/>
      <c r="AE164" s="90"/>
      <c r="AF164" s="160"/>
      <c r="AG164" s="90"/>
      <c r="AH164" s="71"/>
      <c r="AI164" s="90"/>
      <c r="AJ164" s="160"/>
      <c r="AK164" s="90"/>
      <c r="AL164" s="74"/>
      <c r="AM164" s="90"/>
      <c r="AN164" s="74"/>
      <c r="AO164" s="90"/>
      <c r="AP164" s="76"/>
      <c r="AQ164" s="90"/>
      <c r="AR164" s="71"/>
      <c r="AS164" s="324"/>
      <c r="AT164" s="90"/>
      <c r="AU164" s="71"/>
      <c r="AV164" s="677" t="str">
        <f>IF(AU164="","",IF(AU164="A",'12.パネルラジエーター設備費用算出シート'!$G$13,IF(AU164="B",'12.パネルラジエーター設備費用算出シート'!$N$13,IF(AU164="C",'12.パネルラジエーター設備費用算出シート'!$G$23,IF(AU164="D",'12.パネルラジエーター設備費用算出シート'!$N$23,IF(AU164="E",'12.パネルラジエーター設備費用算出シート'!$G$33,IF(AU164="F",'12.パネルラジエーター設備費用算出シート'!$N$33,IF(AU164="G",'12.パネルラジエーター設備費用算出シート'!$G$43,IF(AU164="H",'12.パネルラジエーター設備費用算出シート'!$N$43,IF(AU164="I",'12.パネルラジエーター設備費用算出シート'!$G$54,'12.パネルラジエーター設備費用算出シート'!$N$54))))))))))</f>
        <v/>
      </c>
      <c r="AW164" s="90"/>
      <c r="AX164" s="35"/>
      <c r="AY164" s="35"/>
      <c r="AZ164" s="35"/>
      <c r="BA164" s="35"/>
      <c r="BB164" s="65"/>
      <c r="BC164" s="35"/>
      <c r="BD164" s="35"/>
      <c r="BE164" s="65"/>
      <c r="BF164" s="35"/>
      <c r="BG164" s="35"/>
      <c r="BH164" s="35"/>
      <c r="BI164" s="35"/>
    </row>
    <row r="165" spans="1:61" s="36" customFormat="1">
      <c r="A165" s="92"/>
      <c r="B165" s="67">
        <v>153</v>
      </c>
      <c r="C165" s="104"/>
      <c r="D165" s="68"/>
      <c r="E165" s="93"/>
      <c r="F165" s="671"/>
      <c r="G165" s="671"/>
      <c r="H165" s="71"/>
      <c r="I165" s="72"/>
      <c r="J165" s="71"/>
      <c r="K165" s="673" t="str">
        <f t="shared" si="6"/>
        <v/>
      </c>
      <c r="L165" s="673" t="str">
        <f>IF($G165="","",IF(OR('2.全体概要'!$C$15=1,'2.全体概要'!$C$15=2),INDEX($BD$15:$BD$16,MATCH($G165,$BC$15:$BC$16,-1)),IF('2.全体概要'!$C$15=3,INDEX($BD$14:$BD$15,MATCH($G165,$BC$14:$BC$15,-1)),INDEX($BD$13:$BD$14,MATCH($G165,$BC$13:$BC$14,-1)))))</f>
        <v/>
      </c>
      <c r="M165" s="673" t="str">
        <f t="shared" si="7"/>
        <v/>
      </c>
      <c r="N165" s="674">
        <f t="shared" si="8"/>
        <v>0</v>
      </c>
      <c r="O165" s="90"/>
      <c r="P165" s="160"/>
      <c r="Q165" s="66"/>
      <c r="R165" s="88"/>
      <c r="S165" s="161"/>
      <c r="T165" s="66"/>
      <c r="U165" s="90"/>
      <c r="V165" s="160"/>
      <c r="W165" s="66"/>
      <c r="X165" s="88"/>
      <c r="Y165" s="161"/>
      <c r="Z165" s="66"/>
      <c r="AA165" s="90"/>
      <c r="AB165" s="71"/>
      <c r="AC165" s="90"/>
      <c r="AD165" s="160"/>
      <c r="AE165" s="90"/>
      <c r="AF165" s="160"/>
      <c r="AG165" s="90"/>
      <c r="AH165" s="71"/>
      <c r="AI165" s="90"/>
      <c r="AJ165" s="160"/>
      <c r="AK165" s="90"/>
      <c r="AL165" s="74"/>
      <c r="AM165" s="90"/>
      <c r="AN165" s="74"/>
      <c r="AO165" s="90"/>
      <c r="AP165" s="76"/>
      <c r="AQ165" s="90"/>
      <c r="AR165" s="71"/>
      <c r="AS165" s="324"/>
      <c r="AT165" s="90"/>
      <c r="AU165" s="71"/>
      <c r="AV165" s="677" t="str">
        <f>IF(AU165="","",IF(AU165="A",'12.パネルラジエーター設備費用算出シート'!$G$13,IF(AU165="B",'12.パネルラジエーター設備費用算出シート'!$N$13,IF(AU165="C",'12.パネルラジエーター設備費用算出シート'!$G$23,IF(AU165="D",'12.パネルラジエーター設備費用算出シート'!$N$23,IF(AU165="E",'12.パネルラジエーター設備費用算出シート'!$G$33,IF(AU165="F",'12.パネルラジエーター設備費用算出シート'!$N$33,IF(AU165="G",'12.パネルラジエーター設備費用算出シート'!$G$43,IF(AU165="H",'12.パネルラジエーター設備費用算出シート'!$N$43,IF(AU165="I",'12.パネルラジエーター設備費用算出シート'!$G$54,'12.パネルラジエーター設備費用算出シート'!$N$54))))))))))</f>
        <v/>
      </c>
      <c r="AW165" s="90"/>
      <c r="AX165" s="35"/>
      <c r="AY165" s="35"/>
      <c r="AZ165" s="35"/>
      <c r="BA165" s="35"/>
      <c r="BB165" s="65"/>
      <c r="BC165" s="35"/>
      <c r="BD165" s="35"/>
      <c r="BE165" s="65"/>
      <c r="BF165" s="35"/>
      <c r="BG165" s="35"/>
      <c r="BH165" s="35"/>
      <c r="BI165" s="35"/>
    </row>
    <row r="166" spans="1:61" s="36" customFormat="1">
      <c r="A166" s="92"/>
      <c r="B166" s="67">
        <v>154</v>
      </c>
      <c r="C166" s="104"/>
      <c r="D166" s="68"/>
      <c r="E166" s="93"/>
      <c r="F166" s="671"/>
      <c r="G166" s="671"/>
      <c r="H166" s="71"/>
      <c r="I166" s="72"/>
      <c r="J166" s="71"/>
      <c r="K166" s="673" t="str">
        <f t="shared" si="6"/>
        <v/>
      </c>
      <c r="L166" s="673" t="str">
        <f>IF($G166="","",IF(OR('2.全体概要'!$C$15=1,'2.全体概要'!$C$15=2),INDEX($BD$15:$BD$16,MATCH($G166,$BC$15:$BC$16,-1)),IF('2.全体概要'!$C$15=3,INDEX($BD$14:$BD$15,MATCH($G166,$BC$14:$BC$15,-1)),INDEX($BD$13:$BD$14,MATCH($G166,$BC$13:$BC$14,-1)))))</f>
        <v/>
      </c>
      <c r="M166" s="673" t="str">
        <f t="shared" si="7"/>
        <v/>
      </c>
      <c r="N166" s="674">
        <f t="shared" si="8"/>
        <v>0</v>
      </c>
      <c r="O166" s="90"/>
      <c r="P166" s="160"/>
      <c r="Q166" s="66"/>
      <c r="R166" s="88"/>
      <c r="S166" s="161"/>
      <c r="T166" s="66"/>
      <c r="U166" s="90"/>
      <c r="V166" s="160"/>
      <c r="W166" s="66"/>
      <c r="X166" s="88"/>
      <c r="Y166" s="161"/>
      <c r="Z166" s="66"/>
      <c r="AA166" s="90"/>
      <c r="AB166" s="71"/>
      <c r="AC166" s="90"/>
      <c r="AD166" s="160"/>
      <c r="AE166" s="90"/>
      <c r="AF166" s="160"/>
      <c r="AG166" s="90"/>
      <c r="AH166" s="71"/>
      <c r="AI166" s="90"/>
      <c r="AJ166" s="160"/>
      <c r="AK166" s="90"/>
      <c r="AL166" s="74"/>
      <c r="AM166" s="90"/>
      <c r="AN166" s="74"/>
      <c r="AO166" s="90"/>
      <c r="AP166" s="76"/>
      <c r="AQ166" s="90"/>
      <c r="AR166" s="71"/>
      <c r="AS166" s="324"/>
      <c r="AT166" s="90"/>
      <c r="AU166" s="71"/>
      <c r="AV166" s="677" t="str">
        <f>IF(AU166="","",IF(AU166="A",'12.パネルラジエーター設備費用算出シート'!$G$13,IF(AU166="B",'12.パネルラジエーター設備費用算出シート'!$N$13,IF(AU166="C",'12.パネルラジエーター設備費用算出シート'!$G$23,IF(AU166="D",'12.パネルラジエーター設備費用算出シート'!$N$23,IF(AU166="E",'12.パネルラジエーター設備費用算出シート'!$G$33,IF(AU166="F",'12.パネルラジエーター設備費用算出シート'!$N$33,IF(AU166="G",'12.パネルラジエーター設備費用算出シート'!$G$43,IF(AU166="H",'12.パネルラジエーター設備費用算出シート'!$N$43,IF(AU166="I",'12.パネルラジエーター設備費用算出シート'!$G$54,'12.パネルラジエーター設備費用算出シート'!$N$54))))))))))</f>
        <v/>
      </c>
      <c r="AW166" s="90"/>
      <c r="AX166" s="35"/>
      <c r="AY166" s="35"/>
      <c r="AZ166" s="35"/>
      <c r="BA166" s="35"/>
      <c r="BB166" s="65"/>
      <c r="BC166" s="35"/>
      <c r="BD166" s="35"/>
      <c r="BE166" s="65"/>
      <c r="BF166" s="35"/>
      <c r="BG166" s="35"/>
      <c r="BH166" s="35"/>
      <c r="BI166" s="35"/>
    </row>
    <row r="167" spans="1:61" s="36" customFormat="1">
      <c r="A167" s="92"/>
      <c r="B167" s="67">
        <v>155</v>
      </c>
      <c r="C167" s="104"/>
      <c r="D167" s="68"/>
      <c r="E167" s="93"/>
      <c r="F167" s="671"/>
      <c r="G167" s="671"/>
      <c r="H167" s="71"/>
      <c r="I167" s="72"/>
      <c r="J167" s="71"/>
      <c r="K167" s="673" t="str">
        <f t="shared" si="6"/>
        <v/>
      </c>
      <c r="L167" s="673" t="str">
        <f>IF($G167="","",IF(OR('2.全体概要'!$C$15=1,'2.全体概要'!$C$15=2),INDEX($BD$15:$BD$16,MATCH($G167,$BC$15:$BC$16,-1)),IF('2.全体概要'!$C$15=3,INDEX($BD$14:$BD$15,MATCH($G167,$BC$14:$BC$15,-1)),INDEX($BD$13:$BD$14,MATCH($G167,$BC$13:$BC$14,-1)))))</f>
        <v/>
      </c>
      <c r="M167" s="673" t="str">
        <f t="shared" si="7"/>
        <v/>
      </c>
      <c r="N167" s="674">
        <f t="shared" si="8"/>
        <v>0</v>
      </c>
      <c r="O167" s="90"/>
      <c r="P167" s="160"/>
      <c r="Q167" s="66"/>
      <c r="R167" s="88"/>
      <c r="S167" s="161"/>
      <c r="T167" s="66"/>
      <c r="U167" s="90"/>
      <c r="V167" s="160"/>
      <c r="W167" s="66"/>
      <c r="X167" s="88"/>
      <c r="Y167" s="161"/>
      <c r="Z167" s="66"/>
      <c r="AA167" s="90"/>
      <c r="AB167" s="71"/>
      <c r="AC167" s="90"/>
      <c r="AD167" s="160"/>
      <c r="AE167" s="90"/>
      <c r="AF167" s="160"/>
      <c r="AG167" s="90"/>
      <c r="AH167" s="71"/>
      <c r="AI167" s="90"/>
      <c r="AJ167" s="160"/>
      <c r="AK167" s="90"/>
      <c r="AL167" s="74"/>
      <c r="AM167" s="90"/>
      <c r="AN167" s="74"/>
      <c r="AO167" s="90"/>
      <c r="AP167" s="76"/>
      <c r="AQ167" s="90"/>
      <c r="AR167" s="71"/>
      <c r="AS167" s="324"/>
      <c r="AT167" s="90"/>
      <c r="AU167" s="71"/>
      <c r="AV167" s="677" t="str">
        <f>IF(AU167="","",IF(AU167="A",'12.パネルラジエーター設備費用算出シート'!$G$13,IF(AU167="B",'12.パネルラジエーター設備費用算出シート'!$N$13,IF(AU167="C",'12.パネルラジエーター設備費用算出シート'!$G$23,IF(AU167="D",'12.パネルラジエーター設備費用算出シート'!$N$23,IF(AU167="E",'12.パネルラジエーター設備費用算出シート'!$G$33,IF(AU167="F",'12.パネルラジエーター設備費用算出シート'!$N$33,IF(AU167="G",'12.パネルラジエーター設備費用算出シート'!$G$43,IF(AU167="H",'12.パネルラジエーター設備費用算出シート'!$N$43,IF(AU167="I",'12.パネルラジエーター設備費用算出シート'!$G$54,'12.パネルラジエーター設備費用算出シート'!$N$54))))))))))</f>
        <v/>
      </c>
      <c r="AW167" s="90"/>
      <c r="AX167" s="35"/>
      <c r="AY167" s="35"/>
      <c r="AZ167" s="35"/>
      <c r="BA167" s="35"/>
      <c r="BB167" s="65"/>
      <c r="BC167" s="35"/>
      <c r="BD167" s="35"/>
      <c r="BE167" s="65"/>
      <c r="BF167" s="35"/>
      <c r="BG167" s="35"/>
      <c r="BH167" s="35"/>
      <c r="BI167" s="35"/>
    </row>
    <row r="168" spans="1:61" s="36" customFormat="1">
      <c r="A168" s="92"/>
      <c r="B168" s="67">
        <v>156</v>
      </c>
      <c r="C168" s="104"/>
      <c r="D168" s="68"/>
      <c r="E168" s="93"/>
      <c r="F168" s="671"/>
      <c r="G168" s="671"/>
      <c r="H168" s="71"/>
      <c r="I168" s="72"/>
      <c r="J168" s="71"/>
      <c r="K168" s="673" t="str">
        <f t="shared" si="6"/>
        <v/>
      </c>
      <c r="L168" s="673" t="str">
        <f>IF($G168="","",IF(OR('2.全体概要'!$C$15=1,'2.全体概要'!$C$15=2),INDEX($BD$15:$BD$16,MATCH($G168,$BC$15:$BC$16,-1)),IF('2.全体概要'!$C$15=3,INDEX($BD$14:$BD$15,MATCH($G168,$BC$14:$BC$15,-1)),INDEX($BD$13:$BD$14,MATCH($G168,$BC$13:$BC$14,-1)))))</f>
        <v/>
      </c>
      <c r="M168" s="673" t="str">
        <f t="shared" si="7"/>
        <v/>
      </c>
      <c r="N168" s="674">
        <f t="shared" si="8"/>
        <v>0</v>
      </c>
      <c r="O168" s="90"/>
      <c r="P168" s="160"/>
      <c r="Q168" s="66"/>
      <c r="R168" s="88"/>
      <c r="S168" s="161"/>
      <c r="T168" s="66"/>
      <c r="U168" s="90"/>
      <c r="V168" s="160"/>
      <c r="W168" s="66"/>
      <c r="X168" s="88"/>
      <c r="Y168" s="161"/>
      <c r="Z168" s="66"/>
      <c r="AA168" s="90"/>
      <c r="AB168" s="71"/>
      <c r="AC168" s="90"/>
      <c r="AD168" s="160"/>
      <c r="AE168" s="90"/>
      <c r="AF168" s="160"/>
      <c r="AG168" s="90"/>
      <c r="AH168" s="71"/>
      <c r="AI168" s="90"/>
      <c r="AJ168" s="160"/>
      <c r="AK168" s="90"/>
      <c r="AL168" s="74"/>
      <c r="AM168" s="90"/>
      <c r="AN168" s="74"/>
      <c r="AO168" s="90"/>
      <c r="AP168" s="76"/>
      <c r="AQ168" s="90"/>
      <c r="AR168" s="71"/>
      <c r="AS168" s="324"/>
      <c r="AT168" s="90"/>
      <c r="AU168" s="71"/>
      <c r="AV168" s="677" t="str">
        <f>IF(AU168="","",IF(AU168="A",'12.パネルラジエーター設備費用算出シート'!$G$13,IF(AU168="B",'12.パネルラジエーター設備費用算出シート'!$N$13,IF(AU168="C",'12.パネルラジエーター設備費用算出シート'!$G$23,IF(AU168="D",'12.パネルラジエーター設備費用算出シート'!$N$23,IF(AU168="E",'12.パネルラジエーター設備費用算出シート'!$G$33,IF(AU168="F",'12.パネルラジエーター設備費用算出シート'!$N$33,IF(AU168="G",'12.パネルラジエーター設備費用算出シート'!$G$43,IF(AU168="H",'12.パネルラジエーター設備費用算出シート'!$N$43,IF(AU168="I",'12.パネルラジエーター設備費用算出シート'!$G$54,'12.パネルラジエーター設備費用算出シート'!$N$54))))))))))</f>
        <v/>
      </c>
      <c r="AW168" s="90"/>
      <c r="AX168" s="35"/>
      <c r="AY168" s="35"/>
      <c r="AZ168" s="35"/>
      <c r="BA168" s="35"/>
      <c r="BB168" s="65"/>
      <c r="BC168" s="35"/>
      <c r="BD168" s="35"/>
      <c r="BE168" s="65"/>
      <c r="BF168" s="35"/>
      <c r="BG168" s="35"/>
      <c r="BH168" s="35"/>
      <c r="BI168" s="35"/>
    </row>
    <row r="169" spans="1:61" s="36" customFormat="1">
      <c r="A169" s="92"/>
      <c r="B169" s="67">
        <v>157</v>
      </c>
      <c r="C169" s="104"/>
      <c r="D169" s="68"/>
      <c r="E169" s="93"/>
      <c r="F169" s="671"/>
      <c r="G169" s="671"/>
      <c r="H169" s="71"/>
      <c r="I169" s="72"/>
      <c r="J169" s="71"/>
      <c r="K169" s="673" t="str">
        <f t="shared" si="6"/>
        <v/>
      </c>
      <c r="L169" s="673" t="str">
        <f>IF($G169="","",IF(OR('2.全体概要'!$C$15=1,'2.全体概要'!$C$15=2),INDEX($BD$15:$BD$16,MATCH($G169,$BC$15:$BC$16,-1)),IF('2.全体概要'!$C$15=3,INDEX($BD$14:$BD$15,MATCH($G169,$BC$14:$BC$15,-1)),INDEX($BD$13:$BD$14,MATCH($G169,$BC$13:$BC$14,-1)))))</f>
        <v/>
      </c>
      <c r="M169" s="673" t="str">
        <f t="shared" si="7"/>
        <v/>
      </c>
      <c r="N169" s="674">
        <f t="shared" si="8"/>
        <v>0</v>
      </c>
      <c r="O169" s="90"/>
      <c r="P169" s="160"/>
      <c r="Q169" s="66"/>
      <c r="R169" s="88"/>
      <c r="S169" s="161"/>
      <c r="T169" s="66"/>
      <c r="U169" s="90"/>
      <c r="V169" s="160"/>
      <c r="W169" s="66"/>
      <c r="X169" s="88"/>
      <c r="Y169" s="161"/>
      <c r="Z169" s="66"/>
      <c r="AA169" s="90"/>
      <c r="AB169" s="71"/>
      <c r="AC169" s="90"/>
      <c r="AD169" s="160"/>
      <c r="AE169" s="90"/>
      <c r="AF169" s="160"/>
      <c r="AG169" s="90"/>
      <c r="AH169" s="71"/>
      <c r="AI169" s="90"/>
      <c r="AJ169" s="160"/>
      <c r="AK169" s="90"/>
      <c r="AL169" s="74"/>
      <c r="AM169" s="90"/>
      <c r="AN169" s="74"/>
      <c r="AO169" s="90"/>
      <c r="AP169" s="76"/>
      <c r="AQ169" s="90"/>
      <c r="AR169" s="71"/>
      <c r="AS169" s="324"/>
      <c r="AT169" s="90"/>
      <c r="AU169" s="71"/>
      <c r="AV169" s="677" t="str">
        <f>IF(AU169="","",IF(AU169="A",'12.パネルラジエーター設備費用算出シート'!$G$13,IF(AU169="B",'12.パネルラジエーター設備費用算出シート'!$N$13,IF(AU169="C",'12.パネルラジエーター設備費用算出シート'!$G$23,IF(AU169="D",'12.パネルラジエーター設備費用算出シート'!$N$23,IF(AU169="E",'12.パネルラジエーター設備費用算出シート'!$G$33,IF(AU169="F",'12.パネルラジエーター設備費用算出シート'!$N$33,IF(AU169="G",'12.パネルラジエーター設備費用算出シート'!$G$43,IF(AU169="H",'12.パネルラジエーター設備費用算出シート'!$N$43,IF(AU169="I",'12.パネルラジエーター設備費用算出シート'!$G$54,'12.パネルラジエーター設備費用算出シート'!$N$54))))))))))</f>
        <v/>
      </c>
      <c r="AW169" s="90"/>
      <c r="AX169" s="35"/>
      <c r="AY169" s="35"/>
      <c r="AZ169" s="35"/>
      <c r="BA169" s="35"/>
      <c r="BB169" s="65"/>
      <c r="BC169" s="35"/>
      <c r="BD169" s="35"/>
      <c r="BE169" s="65"/>
      <c r="BF169" s="35"/>
      <c r="BG169" s="35"/>
      <c r="BH169" s="35"/>
      <c r="BI169" s="35"/>
    </row>
    <row r="170" spans="1:61" s="36" customFormat="1">
      <c r="A170" s="92"/>
      <c r="B170" s="67">
        <v>158</v>
      </c>
      <c r="C170" s="104"/>
      <c r="D170" s="68"/>
      <c r="E170" s="93"/>
      <c r="F170" s="671"/>
      <c r="G170" s="671"/>
      <c r="H170" s="71"/>
      <c r="I170" s="72"/>
      <c r="J170" s="71"/>
      <c r="K170" s="673" t="str">
        <f t="shared" si="6"/>
        <v/>
      </c>
      <c r="L170" s="673" t="str">
        <f>IF($G170="","",IF(OR('2.全体概要'!$C$15=1,'2.全体概要'!$C$15=2),INDEX($BD$15:$BD$16,MATCH($G170,$BC$15:$BC$16,-1)),IF('2.全体概要'!$C$15=3,INDEX($BD$14:$BD$15,MATCH($G170,$BC$14:$BC$15,-1)),INDEX($BD$13:$BD$14,MATCH($G170,$BC$13:$BC$14,-1)))))</f>
        <v/>
      </c>
      <c r="M170" s="673" t="str">
        <f t="shared" si="7"/>
        <v/>
      </c>
      <c r="N170" s="674">
        <f t="shared" si="8"/>
        <v>0</v>
      </c>
      <c r="O170" s="90"/>
      <c r="P170" s="160"/>
      <c r="Q170" s="66"/>
      <c r="R170" s="88"/>
      <c r="S170" s="161"/>
      <c r="T170" s="66"/>
      <c r="U170" s="90"/>
      <c r="V170" s="160"/>
      <c r="W170" s="66"/>
      <c r="X170" s="88"/>
      <c r="Y170" s="161"/>
      <c r="Z170" s="66"/>
      <c r="AA170" s="90"/>
      <c r="AB170" s="71"/>
      <c r="AC170" s="90"/>
      <c r="AD170" s="160"/>
      <c r="AE170" s="90"/>
      <c r="AF170" s="160"/>
      <c r="AG170" s="90"/>
      <c r="AH170" s="71"/>
      <c r="AI170" s="90"/>
      <c r="AJ170" s="160"/>
      <c r="AK170" s="90"/>
      <c r="AL170" s="74"/>
      <c r="AM170" s="90"/>
      <c r="AN170" s="74"/>
      <c r="AO170" s="90"/>
      <c r="AP170" s="76"/>
      <c r="AQ170" s="90"/>
      <c r="AR170" s="71"/>
      <c r="AS170" s="324"/>
      <c r="AT170" s="90"/>
      <c r="AU170" s="71"/>
      <c r="AV170" s="677" t="str">
        <f>IF(AU170="","",IF(AU170="A",'12.パネルラジエーター設備費用算出シート'!$G$13,IF(AU170="B",'12.パネルラジエーター設備費用算出シート'!$N$13,IF(AU170="C",'12.パネルラジエーター設備費用算出シート'!$G$23,IF(AU170="D",'12.パネルラジエーター設備費用算出シート'!$N$23,IF(AU170="E",'12.パネルラジエーター設備費用算出シート'!$G$33,IF(AU170="F",'12.パネルラジエーター設備費用算出シート'!$N$33,IF(AU170="G",'12.パネルラジエーター設備費用算出シート'!$G$43,IF(AU170="H",'12.パネルラジエーター設備費用算出シート'!$N$43,IF(AU170="I",'12.パネルラジエーター設備費用算出シート'!$G$54,'12.パネルラジエーター設備費用算出シート'!$N$54))))))))))</f>
        <v/>
      </c>
      <c r="AW170" s="90"/>
      <c r="AX170" s="35"/>
      <c r="AY170" s="35"/>
      <c r="AZ170" s="35"/>
      <c r="BA170" s="35"/>
      <c r="BB170" s="65"/>
      <c r="BC170" s="35"/>
      <c r="BD170" s="35"/>
      <c r="BE170" s="65"/>
      <c r="BF170" s="35"/>
      <c r="BG170" s="35"/>
      <c r="BH170" s="35"/>
      <c r="BI170" s="35"/>
    </row>
    <row r="171" spans="1:61" s="36" customFormat="1">
      <c r="A171" s="92"/>
      <c r="B171" s="67">
        <v>159</v>
      </c>
      <c r="C171" s="104"/>
      <c r="D171" s="68"/>
      <c r="E171" s="93"/>
      <c r="F171" s="671"/>
      <c r="G171" s="671"/>
      <c r="H171" s="71"/>
      <c r="I171" s="72"/>
      <c r="J171" s="71"/>
      <c r="K171" s="673" t="str">
        <f t="shared" si="6"/>
        <v/>
      </c>
      <c r="L171" s="673" t="str">
        <f>IF($G171="","",IF(OR('2.全体概要'!$C$15=1,'2.全体概要'!$C$15=2),INDEX($BD$15:$BD$16,MATCH($G171,$BC$15:$BC$16,-1)),IF('2.全体概要'!$C$15=3,INDEX($BD$14:$BD$15,MATCH($G171,$BC$14:$BC$15,-1)),INDEX($BD$13:$BD$14,MATCH($G171,$BC$13:$BC$14,-1)))))</f>
        <v/>
      </c>
      <c r="M171" s="673" t="str">
        <f t="shared" si="7"/>
        <v/>
      </c>
      <c r="N171" s="674">
        <f t="shared" si="8"/>
        <v>0</v>
      </c>
      <c r="O171" s="90"/>
      <c r="P171" s="160"/>
      <c r="Q171" s="66"/>
      <c r="R171" s="88"/>
      <c r="S171" s="161"/>
      <c r="T171" s="66"/>
      <c r="U171" s="90"/>
      <c r="V171" s="160"/>
      <c r="W171" s="66"/>
      <c r="X171" s="88"/>
      <c r="Y171" s="161"/>
      <c r="Z171" s="66"/>
      <c r="AA171" s="90"/>
      <c r="AB171" s="71"/>
      <c r="AC171" s="90"/>
      <c r="AD171" s="160"/>
      <c r="AE171" s="90"/>
      <c r="AF171" s="160"/>
      <c r="AG171" s="90"/>
      <c r="AH171" s="71"/>
      <c r="AI171" s="90"/>
      <c r="AJ171" s="160"/>
      <c r="AK171" s="90"/>
      <c r="AL171" s="74"/>
      <c r="AM171" s="90"/>
      <c r="AN171" s="74"/>
      <c r="AO171" s="90"/>
      <c r="AP171" s="76"/>
      <c r="AQ171" s="90"/>
      <c r="AR171" s="71"/>
      <c r="AS171" s="324"/>
      <c r="AT171" s="90"/>
      <c r="AU171" s="71"/>
      <c r="AV171" s="677" t="str">
        <f>IF(AU171="","",IF(AU171="A",'12.パネルラジエーター設備費用算出シート'!$G$13,IF(AU171="B",'12.パネルラジエーター設備費用算出シート'!$N$13,IF(AU171="C",'12.パネルラジエーター設備費用算出シート'!$G$23,IF(AU171="D",'12.パネルラジエーター設備費用算出シート'!$N$23,IF(AU171="E",'12.パネルラジエーター設備費用算出シート'!$G$33,IF(AU171="F",'12.パネルラジエーター設備費用算出シート'!$N$33,IF(AU171="G",'12.パネルラジエーター設備費用算出シート'!$G$43,IF(AU171="H",'12.パネルラジエーター設備費用算出シート'!$N$43,IF(AU171="I",'12.パネルラジエーター設備費用算出シート'!$G$54,'12.パネルラジエーター設備費用算出シート'!$N$54))))))))))</f>
        <v/>
      </c>
      <c r="AW171" s="90"/>
      <c r="AX171" s="35"/>
      <c r="AY171" s="35"/>
      <c r="AZ171" s="35"/>
      <c r="BA171" s="35"/>
      <c r="BB171" s="65"/>
      <c r="BC171" s="35"/>
      <c r="BD171" s="35"/>
      <c r="BE171" s="65"/>
      <c r="BF171" s="35"/>
      <c r="BG171" s="35"/>
      <c r="BH171" s="35"/>
      <c r="BI171" s="35"/>
    </row>
    <row r="172" spans="1:61" s="36" customFormat="1">
      <c r="A172" s="92"/>
      <c r="B172" s="67">
        <v>160</v>
      </c>
      <c r="C172" s="104"/>
      <c r="D172" s="68"/>
      <c r="E172" s="93"/>
      <c r="F172" s="671"/>
      <c r="G172" s="671"/>
      <c r="H172" s="71"/>
      <c r="I172" s="72"/>
      <c r="J172" s="71"/>
      <c r="K172" s="673" t="str">
        <f t="shared" si="6"/>
        <v/>
      </c>
      <c r="L172" s="673" t="str">
        <f>IF($G172="","",IF(OR('2.全体概要'!$C$15=1,'2.全体概要'!$C$15=2),INDEX($BD$15:$BD$16,MATCH($G172,$BC$15:$BC$16,-1)),IF('2.全体概要'!$C$15=3,INDEX($BD$14:$BD$15,MATCH($G172,$BC$14:$BC$15,-1)),INDEX($BD$13:$BD$14,MATCH($G172,$BC$13:$BC$14,-1)))))</f>
        <v/>
      </c>
      <c r="M172" s="673" t="str">
        <f t="shared" si="7"/>
        <v/>
      </c>
      <c r="N172" s="674">
        <f t="shared" si="8"/>
        <v>0</v>
      </c>
      <c r="O172" s="90"/>
      <c r="P172" s="160"/>
      <c r="Q172" s="66"/>
      <c r="R172" s="88"/>
      <c r="S172" s="161"/>
      <c r="T172" s="66"/>
      <c r="U172" s="90"/>
      <c r="V172" s="160"/>
      <c r="W172" s="66"/>
      <c r="X172" s="88"/>
      <c r="Y172" s="161"/>
      <c r="Z172" s="66"/>
      <c r="AA172" s="90"/>
      <c r="AB172" s="71"/>
      <c r="AC172" s="90"/>
      <c r="AD172" s="160"/>
      <c r="AE172" s="90"/>
      <c r="AF172" s="160"/>
      <c r="AG172" s="90"/>
      <c r="AH172" s="71"/>
      <c r="AI172" s="90"/>
      <c r="AJ172" s="160"/>
      <c r="AK172" s="90"/>
      <c r="AL172" s="74"/>
      <c r="AM172" s="90"/>
      <c r="AN172" s="74"/>
      <c r="AO172" s="90"/>
      <c r="AP172" s="76"/>
      <c r="AQ172" s="90"/>
      <c r="AR172" s="71"/>
      <c r="AS172" s="324"/>
      <c r="AT172" s="90"/>
      <c r="AU172" s="71"/>
      <c r="AV172" s="677" t="str">
        <f>IF(AU172="","",IF(AU172="A",'12.パネルラジエーター設備費用算出シート'!$G$13,IF(AU172="B",'12.パネルラジエーター設備費用算出シート'!$N$13,IF(AU172="C",'12.パネルラジエーター設備費用算出シート'!$G$23,IF(AU172="D",'12.パネルラジエーター設備費用算出シート'!$N$23,IF(AU172="E",'12.パネルラジエーター設備費用算出シート'!$G$33,IF(AU172="F",'12.パネルラジエーター設備費用算出シート'!$N$33,IF(AU172="G",'12.パネルラジエーター設備費用算出シート'!$G$43,IF(AU172="H",'12.パネルラジエーター設備費用算出シート'!$N$43,IF(AU172="I",'12.パネルラジエーター設備費用算出シート'!$G$54,'12.パネルラジエーター設備費用算出シート'!$N$54))))))))))</f>
        <v/>
      </c>
      <c r="AW172" s="90"/>
      <c r="AX172" s="35"/>
      <c r="AY172" s="35"/>
      <c r="AZ172" s="35"/>
      <c r="BA172" s="35"/>
      <c r="BB172" s="65"/>
      <c r="BC172" s="35"/>
      <c r="BD172" s="35"/>
      <c r="BE172" s="65"/>
      <c r="BF172" s="35"/>
      <c r="BG172" s="35"/>
      <c r="BH172" s="35"/>
      <c r="BI172" s="35"/>
    </row>
    <row r="173" spans="1:61" s="36" customFormat="1">
      <c r="A173" s="92"/>
      <c r="B173" s="67">
        <v>161</v>
      </c>
      <c r="C173" s="104"/>
      <c r="D173" s="68"/>
      <c r="E173" s="93"/>
      <c r="F173" s="671"/>
      <c r="G173" s="671"/>
      <c r="H173" s="71"/>
      <c r="I173" s="72"/>
      <c r="J173" s="71"/>
      <c r="K173" s="673" t="str">
        <f t="shared" si="6"/>
        <v/>
      </c>
      <c r="L173" s="673" t="str">
        <f>IF($G173="","",IF(OR('2.全体概要'!$C$15=1,'2.全体概要'!$C$15=2),INDEX($BD$15:$BD$16,MATCH($G173,$BC$15:$BC$16,-1)),IF('2.全体概要'!$C$15=3,INDEX($BD$14:$BD$15,MATCH($G173,$BC$14:$BC$15,-1)),INDEX($BD$13:$BD$14,MATCH($G173,$BC$13:$BC$14,-1)))))</f>
        <v/>
      </c>
      <c r="M173" s="673" t="str">
        <f t="shared" si="7"/>
        <v/>
      </c>
      <c r="N173" s="674">
        <f t="shared" si="8"/>
        <v>0</v>
      </c>
      <c r="O173" s="90"/>
      <c r="P173" s="160"/>
      <c r="Q173" s="66"/>
      <c r="R173" s="88"/>
      <c r="S173" s="161"/>
      <c r="T173" s="66"/>
      <c r="U173" s="90"/>
      <c r="V173" s="160"/>
      <c r="W173" s="66"/>
      <c r="X173" s="88"/>
      <c r="Y173" s="161"/>
      <c r="Z173" s="66"/>
      <c r="AA173" s="90"/>
      <c r="AB173" s="71"/>
      <c r="AC173" s="90"/>
      <c r="AD173" s="160"/>
      <c r="AE173" s="90"/>
      <c r="AF173" s="160"/>
      <c r="AG173" s="90"/>
      <c r="AH173" s="71"/>
      <c r="AI173" s="90"/>
      <c r="AJ173" s="160"/>
      <c r="AK173" s="90"/>
      <c r="AL173" s="74"/>
      <c r="AM173" s="90"/>
      <c r="AN173" s="74"/>
      <c r="AO173" s="90"/>
      <c r="AP173" s="76"/>
      <c r="AQ173" s="90"/>
      <c r="AR173" s="71"/>
      <c r="AS173" s="324"/>
      <c r="AT173" s="90"/>
      <c r="AU173" s="71"/>
      <c r="AV173" s="677" t="str">
        <f>IF(AU173="","",IF(AU173="A",'12.パネルラジエーター設備費用算出シート'!$G$13,IF(AU173="B",'12.パネルラジエーター設備費用算出シート'!$N$13,IF(AU173="C",'12.パネルラジエーター設備費用算出シート'!$G$23,IF(AU173="D",'12.パネルラジエーター設備費用算出シート'!$N$23,IF(AU173="E",'12.パネルラジエーター設備費用算出シート'!$G$33,IF(AU173="F",'12.パネルラジエーター設備費用算出シート'!$N$33,IF(AU173="G",'12.パネルラジエーター設備費用算出シート'!$G$43,IF(AU173="H",'12.パネルラジエーター設備費用算出シート'!$N$43,IF(AU173="I",'12.パネルラジエーター設備費用算出シート'!$G$54,'12.パネルラジエーター設備費用算出シート'!$N$54))))))))))</f>
        <v/>
      </c>
      <c r="AW173" s="90"/>
      <c r="AX173" s="35"/>
      <c r="AY173" s="35"/>
      <c r="AZ173" s="35"/>
      <c r="BA173" s="35"/>
      <c r="BB173" s="65"/>
      <c r="BC173" s="35"/>
      <c r="BD173" s="35"/>
      <c r="BE173" s="65"/>
      <c r="BF173" s="35"/>
      <c r="BG173" s="35"/>
      <c r="BH173" s="35"/>
      <c r="BI173" s="35"/>
    </row>
    <row r="174" spans="1:61" s="36" customFormat="1">
      <c r="A174" s="92"/>
      <c r="B174" s="67">
        <v>162</v>
      </c>
      <c r="C174" s="104"/>
      <c r="D174" s="68"/>
      <c r="E174" s="93"/>
      <c r="F174" s="671"/>
      <c r="G174" s="671"/>
      <c r="H174" s="71"/>
      <c r="I174" s="72"/>
      <c r="J174" s="71"/>
      <c r="K174" s="673" t="str">
        <f t="shared" si="6"/>
        <v/>
      </c>
      <c r="L174" s="673" t="str">
        <f>IF($G174="","",IF(OR('2.全体概要'!$C$15=1,'2.全体概要'!$C$15=2),INDEX($BD$15:$BD$16,MATCH($G174,$BC$15:$BC$16,-1)),IF('2.全体概要'!$C$15=3,INDEX($BD$14:$BD$15,MATCH($G174,$BC$14:$BC$15,-1)),INDEX($BD$13:$BD$14,MATCH($G174,$BC$13:$BC$14,-1)))))</f>
        <v/>
      </c>
      <c r="M174" s="673" t="str">
        <f t="shared" si="7"/>
        <v/>
      </c>
      <c r="N174" s="674">
        <f t="shared" si="8"/>
        <v>0</v>
      </c>
      <c r="O174" s="90"/>
      <c r="P174" s="160"/>
      <c r="Q174" s="66"/>
      <c r="R174" s="88"/>
      <c r="S174" s="161"/>
      <c r="T174" s="66"/>
      <c r="U174" s="90"/>
      <c r="V174" s="160"/>
      <c r="W174" s="66"/>
      <c r="X174" s="88"/>
      <c r="Y174" s="161"/>
      <c r="Z174" s="66"/>
      <c r="AA174" s="90"/>
      <c r="AB174" s="71"/>
      <c r="AC174" s="90"/>
      <c r="AD174" s="160"/>
      <c r="AE174" s="90"/>
      <c r="AF174" s="160"/>
      <c r="AG174" s="90"/>
      <c r="AH174" s="71"/>
      <c r="AI174" s="90"/>
      <c r="AJ174" s="160"/>
      <c r="AK174" s="90"/>
      <c r="AL174" s="74"/>
      <c r="AM174" s="90"/>
      <c r="AN174" s="74"/>
      <c r="AO174" s="90"/>
      <c r="AP174" s="76"/>
      <c r="AQ174" s="90"/>
      <c r="AR174" s="71"/>
      <c r="AS174" s="324"/>
      <c r="AT174" s="90"/>
      <c r="AU174" s="71"/>
      <c r="AV174" s="677" t="str">
        <f>IF(AU174="","",IF(AU174="A",'12.パネルラジエーター設備費用算出シート'!$G$13,IF(AU174="B",'12.パネルラジエーター設備費用算出シート'!$N$13,IF(AU174="C",'12.パネルラジエーター設備費用算出シート'!$G$23,IF(AU174="D",'12.パネルラジエーター設備費用算出シート'!$N$23,IF(AU174="E",'12.パネルラジエーター設備費用算出シート'!$G$33,IF(AU174="F",'12.パネルラジエーター設備費用算出シート'!$N$33,IF(AU174="G",'12.パネルラジエーター設備費用算出シート'!$G$43,IF(AU174="H",'12.パネルラジエーター設備費用算出シート'!$N$43,IF(AU174="I",'12.パネルラジエーター設備費用算出シート'!$G$54,'12.パネルラジエーター設備費用算出シート'!$N$54))))))))))</f>
        <v/>
      </c>
      <c r="AW174" s="90"/>
      <c r="AX174" s="35"/>
      <c r="AY174" s="35"/>
      <c r="AZ174" s="35"/>
      <c r="BA174" s="35"/>
      <c r="BB174" s="65"/>
      <c r="BC174" s="35"/>
      <c r="BD174" s="35"/>
      <c r="BE174" s="65"/>
      <c r="BF174" s="35"/>
      <c r="BG174" s="35"/>
      <c r="BH174" s="35"/>
      <c r="BI174" s="35"/>
    </row>
    <row r="175" spans="1:61" s="36" customFormat="1">
      <c r="A175" s="92"/>
      <c r="B175" s="67">
        <v>163</v>
      </c>
      <c r="C175" s="104"/>
      <c r="D175" s="68"/>
      <c r="E175" s="93"/>
      <c r="F175" s="671"/>
      <c r="G175" s="671"/>
      <c r="H175" s="71"/>
      <c r="I175" s="72"/>
      <c r="J175" s="71"/>
      <c r="K175" s="673" t="str">
        <f t="shared" si="6"/>
        <v/>
      </c>
      <c r="L175" s="673" t="str">
        <f>IF($G175="","",IF(OR('2.全体概要'!$C$15=1,'2.全体概要'!$C$15=2),INDEX($BD$15:$BD$16,MATCH($G175,$BC$15:$BC$16,-1)),IF('2.全体概要'!$C$15=3,INDEX($BD$14:$BD$15,MATCH($G175,$BC$14:$BC$15,-1)),INDEX($BD$13:$BD$14,MATCH($G175,$BC$13:$BC$14,-1)))))</f>
        <v/>
      </c>
      <c r="M175" s="673" t="str">
        <f t="shared" si="7"/>
        <v/>
      </c>
      <c r="N175" s="674">
        <f t="shared" si="8"/>
        <v>0</v>
      </c>
      <c r="O175" s="90"/>
      <c r="P175" s="160"/>
      <c r="Q175" s="66"/>
      <c r="R175" s="88"/>
      <c r="S175" s="161"/>
      <c r="T175" s="66"/>
      <c r="U175" s="90"/>
      <c r="V175" s="160"/>
      <c r="W175" s="66"/>
      <c r="X175" s="88"/>
      <c r="Y175" s="161"/>
      <c r="Z175" s="66"/>
      <c r="AA175" s="90"/>
      <c r="AB175" s="71"/>
      <c r="AC175" s="90"/>
      <c r="AD175" s="160"/>
      <c r="AE175" s="90"/>
      <c r="AF175" s="160"/>
      <c r="AG175" s="90"/>
      <c r="AH175" s="71"/>
      <c r="AI175" s="90"/>
      <c r="AJ175" s="160"/>
      <c r="AK175" s="90"/>
      <c r="AL175" s="74"/>
      <c r="AM175" s="90"/>
      <c r="AN175" s="74"/>
      <c r="AO175" s="90"/>
      <c r="AP175" s="76"/>
      <c r="AQ175" s="90"/>
      <c r="AR175" s="71"/>
      <c r="AS175" s="324"/>
      <c r="AT175" s="90"/>
      <c r="AU175" s="71"/>
      <c r="AV175" s="677" t="str">
        <f>IF(AU175="","",IF(AU175="A",'12.パネルラジエーター設備費用算出シート'!$G$13,IF(AU175="B",'12.パネルラジエーター設備費用算出シート'!$N$13,IF(AU175="C",'12.パネルラジエーター設備費用算出シート'!$G$23,IF(AU175="D",'12.パネルラジエーター設備費用算出シート'!$N$23,IF(AU175="E",'12.パネルラジエーター設備費用算出シート'!$G$33,IF(AU175="F",'12.パネルラジエーター設備費用算出シート'!$N$33,IF(AU175="G",'12.パネルラジエーター設備費用算出シート'!$G$43,IF(AU175="H",'12.パネルラジエーター設備費用算出シート'!$N$43,IF(AU175="I",'12.パネルラジエーター設備費用算出シート'!$G$54,'12.パネルラジエーター設備費用算出シート'!$N$54))))))))))</f>
        <v/>
      </c>
      <c r="AW175" s="90"/>
      <c r="AX175" s="35"/>
      <c r="AY175" s="35"/>
      <c r="AZ175" s="35"/>
      <c r="BA175" s="35"/>
      <c r="BB175" s="65"/>
      <c r="BC175" s="35"/>
      <c r="BD175" s="35"/>
      <c r="BE175" s="65"/>
      <c r="BF175" s="35"/>
      <c r="BG175" s="35"/>
      <c r="BH175" s="35"/>
      <c r="BI175" s="35"/>
    </row>
    <row r="176" spans="1:61" s="36" customFormat="1">
      <c r="A176" s="92"/>
      <c r="B176" s="67">
        <v>164</v>
      </c>
      <c r="C176" s="104"/>
      <c r="D176" s="68"/>
      <c r="E176" s="93"/>
      <c r="F176" s="671"/>
      <c r="G176" s="671"/>
      <c r="H176" s="71"/>
      <c r="I176" s="72"/>
      <c r="J176" s="71"/>
      <c r="K176" s="673" t="str">
        <f t="shared" si="6"/>
        <v/>
      </c>
      <c r="L176" s="673" t="str">
        <f>IF($G176="","",IF(OR('2.全体概要'!$C$15=1,'2.全体概要'!$C$15=2),INDEX($BD$15:$BD$16,MATCH($G176,$BC$15:$BC$16,-1)),IF('2.全体概要'!$C$15=3,INDEX($BD$14:$BD$15,MATCH($G176,$BC$14:$BC$15,-1)),INDEX($BD$13:$BD$14,MATCH($G176,$BC$13:$BC$14,-1)))))</f>
        <v/>
      </c>
      <c r="M176" s="673" t="str">
        <f t="shared" si="7"/>
        <v/>
      </c>
      <c r="N176" s="674">
        <f t="shared" si="8"/>
        <v>0</v>
      </c>
      <c r="O176" s="90"/>
      <c r="P176" s="160"/>
      <c r="Q176" s="66"/>
      <c r="R176" s="88"/>
      <c r="S176" s="161"/>
      <c r="T176" s="66"/>
      <c r="U176" s="90"/>
      <c r="V176" s="160"/>
      <c r="W176" s="66"/>
      <c r="X176" s="88"/>
      <c r="Y176" s="161"/>
      <c r="Z176" s="66"/>
      <c r="AA176" s="90"/>
      <c r="AB176" s="71"/>
      <c r="AC176" s="90"/>
      <c r="AD176" s="160"/>
      <c r="AE176" s="90"/>
      <c r="AF176" s="160"/>
      <c r="AG176" s="90"/>
      <c r="AH176" s="71"/>
      <c r="AI176" s="90"/>
      <c r="AJ176" s="160"/>
      <c r="AK176" s="90"/>
      <c r="AL176" s="74"/>
      <c r="AM176" s="90"/>
      <c r="AN176" s="74"/>
      <c r="AO176" s="90"/>
      <c r="AP176" s="76"/>
      <c r="AQ176" s="90"/>
      <c r="AR176" s="71"/>
      <c r="AS176" s="324"/>
      <c r="AT176" s="90"/>
      <c r="AU176" s="71"/>
      <c r="AV176" s="677" t="str">
        <f>IF(AU176="","",IF(AU176="A",'12.パネルラジエーター設備費用算出シート'!$G$13,IF(AU176="B",'12.パネルラジエーター設備費用算出シート'!$N$13,IF(AU176="C",'12.パネルラジエーター設備費用算出シート'!$G$23,IF(AU176="D",'12.パネルラジエーター設備費用算出シート'!$N$23,IF(AU176="E",'12.パネルラジエーター設備費用算出シート'!$G$33,IF(AU176="F",'12.パネルラジエーター設備費用算出シート'!$N$33,IF(AU176="G",'12.パネルラジエーター設備費用算出シート'!$G$43,IF(AU176="H",'12.パネルラジエーター設備費用算出シート'!$N$43,IF(AU176="I",'12.パネルラジエーター設備費用算出シート'!$G$54,'12.パネルラジエーター設備費用算出シート'!$N$54))))))))))</f>
        <v/>
      </c>
      <c r="AW176" s="90"/>
      <c r="AX176" s="35"/>
      <c r="AY176" s="35"/>
      <c r="AZ176" s="35"/>
      <c r="BA176" s="35"/>
      <c r="BB176" s="65"/>
      <c r="BC176" s="35"/>
      <c r="BD176" s="35"/>
      <c r="BE176" s="65"/>
      <c r="BF176" s="35"/>
      <c r="BG176" s="35"/>
      <c r="BH176" s="35"/>
      <c r="BI176" s="35"/>
    </row>
    <row r="177" spans="1:61" s="36" customFormat="1">
      <c r="A177" s="92"/>
      <c r="B177" s="67">
        <v>165</v>
      </c>
      <c r="C177" s="104"/>
      <c r="D177" s="68"/>
      <c r="E177" s="93"/>
      <c r="F177" s="671"/>
      <c r="G177" s="671"/>
      <c r="H177" s="71"/>
      <c r="I177" s="72"/>
      <c r="J177" s="71"/>
      <c r="K177" s="673" t="str">
        <f t="shared" si="6"/>
        <v/>
      </c>
      <c r="L177" s="673" t="str">
        <f>IF($G177="","",IF(OR('2.全体概要'!$C$15=1,'2.全体概要'!$C$15=2),INDEX($BD$15:$BD$16,MATCH($G177,$BC$15:$BC$16,-1)),IF('2.全体概要'!$C$15=3,INDEX($BD$14:$BD$15,MATCH($G177,$BC$14:$BC$15,-1)),INDEX($BD$13:$BD$14,MATCH($G177,$BC$13:$BC$14,-1)))))</f>
        <v/>
      </c>
      <c r="M177" s="673" t="str">
        <f t="shared" si="7"/>
        <v/>
      </c>
      <c r="N177" s="674">
        <f t="shared" si="8"/>
        <v>0</v>
      </c>
      <c r="O177" s="90"/>
      <c r="P177" s="160"/>
      <c r="Q177" s="66"/>
      <c r="R177" s="88"/>
      <c r="S177" s="161"/>
      <c r="T177" s="66"/>
      <c r="U177" s="90"/>
      <c r="V177" s="160"/>
      <c r="W177" s="66"/>
      <c r="X177" s="88"/>
      <c r="Y177" s="161"/>
      <c r="Z177" s="66"/>
      <c r="AA177" s="90"/>
      <c r="AB177" s="71"/>
      <c r="AC177" s="90"/>
      <c r="AD177" s="160"/>
      <c r="AE177" s="90"/>
      <c r="AF177" s="160"/>
      <c r="AG177" s="90"/>
      <c r="AH177" s="71"/>
      <c r="AI177" s="90"/>
      <c r="AJ177" s="160"/>
      <c r="AK177" s="90"/>
      <c r="AL177" s="74"/>
      <c r="AM177" s="90"/>
      <c r="AN177" s="74"/>
      <c r="AO177" s="90"/>
      <c r="AP177" s="76"/>
      <c r="AQ177" s="90"/>
      <c r="AR177" s="71"/>
      <c r="AS177" s="324"/>
      <c r="AT177" s="90"/>
      <c r="AU177" s="71"/>
      <c r="AV177" s="677" t="str">
        <f>IF(AU177="","",IF(AU177="A",'12.パネルラジエーター設備費用算出シート'!$G$13,IF(AU177="B",'12.パネルラジエーター設備費用算出シート'!$N$13,IF(AU177="C",'12.パネルラジエーター設備費用算出シート'!$G$23,IF(AU177="D",'12.パネルラジエーター設備費用算出シート'!$N$23,IF(AU177="E",'12.パネルラジエーター設備費用算出シート'!$G$33,IF(AU177="F",'12.パネルラジエーター設備費用算出シート'!$N$33,IF(AU177="G",'12.パネルラジエーター設備費用算出シート'!$G$43,IF(AU177="H",'12.パネルラジエーター設備費用算出シート'!$N$43,IF(AU177="I",'12.パネルラジエーター設備費用算出シート'!$G$54,'12.パネルラジエーター設備費用算出シート'!$N$54))))))))))</f>
        <v/>
      </c>
      <c r="AW177" s="90"/>
      <c r="AX177" s="35"/>
      <c r="AY177" s="35"/>
      <c r="AZ177" s="35"/>
      <c r="BA177" s="35"/>
      <c r="BB177" s="65"/>
      <c r="BC177" s="35"/>
      <c r="BD177" s="35"/>
      <c r="BE177" s="65"/>
      <c r="BF177" s="35"/>
      <c r="BG177" s="35"/>
      <c r="BH177" s="35"/>
      <c r="BI177" s="35"/>
    </row>
    <row r="178" spans="1:61" s="36" customFormat="1">
      <c r="A178" s="92"/>
      <c r="B178" s="67">
        <v>166</v>
      </c>
      <c r="C178" s="104"/>
      <c r="D178" s="68"/>
      <c r="E178" s="93"/>
      <c r="F178" s="671"/>
      <c r="G178" s="671"/>
      <c r="H178" s="71"/>
      <c r="I178" s="72"/>
      <c r="J178" s="71"/>
      <c r="K178" s="673" t="str">
        <f t="shared" si="6"/>
        <v/>
      </c>
      <c r="L178" s="673" t="str">
        <f>IF($G178="","",IF(OR('2.全体概要'!$C$15=1,'2.全体概要'!$C$15=2),INDEX($BD$15:$BD$16,MATCH($G178,$BC$15:$BC$16,-1)),IF('2.全体概要'!$C$15=3,INDEX($BD$14:$BD$15,MATCH($G178,$BC$14:$BC$15,-1)),INDEX($BD$13:$BD$14,MATCH($G178,$BC$13:$BC$14,-1)))))</f>
        <v/>
      </c>
      <c r="M178" s="673" t="str">
        <f t="shared" si="7"/>
        <v/>
      </c>
      <c r="N178" s="674">
        <f t="shared" si="8"/>
        <v>0</v>
      </c>
      <c r="O178" s="90"/>
      <c r="P178" s="160"/>
      <c r="Q178" s="66"/>
      <c r="R178" s="88"/>
      <c r="S178" s="161"/>
      <c r="T178" s="66"/>
      <c r="U178" s="90"/>
      <c r="V178" s="160"/>
      <c r="W178" s="66"/>
      <c r="X178" s="88"/>
      <c r="Y178" s="161"/>
      <c r="Z178" s="66"/>
      <c r="AA178" s="90"/>
      <c r="AB178" s="71"/>
      <c r="AC178" s="90"/>
      <c r="AD178" s="160"/>
      <c r="AE178" s="90"/>
      <c r="AF178" s="160"/>
      <c r="AG178" s="90"/>
      <c r="AH178" s="71"/>
      <c r="AI178" s="90"/>
      <c r="AJ178" s="160"/>
      <c r="AK178" s="90"/>
      <c r="AL178" s="74"/>
      <c r="AM178" s="90"/>
      <c r="AN178" s="74"/>
      <c r="AO178" s="90"/>
      <c r="AP178" s="76"/>
      <c r="AQ178" s="90"/>
      <c r="AR178" s="71"/>
      <c r="AS178" s="324"/>
      <c r="AT178" s="90"/>
      <c r="AU178" s="71"/>
      <c r="AV178" s="677" t="str">
        <f>IF(AU178="","",IF(AU178="A",'12.パネルラジエーター設備費用算出シート'!$G$13,IF(AU178="B",'12.パネルラジエーター設備費用算出シート'!$N$13,IF(AU178="C",'12.パネルラジエーター設備費用算出シート'!$G$23,IF(AU178="D",'12.パネルラジエーター設備費用算出シート'!$N$23,IF(AU178="E",'12.パネルラジエーター設備費用算出シート'!$G$33,IF(AU178="F",'12.パネルラジエーター設備費用算出シート'!$N$33,IF(AU178="G",'12.パネルラジエーター設備費用算出シート'!$G$43,IF(AU178="H",'12.パネルラジエーター設備費用算出シート'!$N$43,IF(AU178="I",'12.パネルラジエーター設備費用算出シート'!$G$54,'12.パネルラジエーター設備費用算出シート'!$N$54))))))))))</f>
        <v/>
      </c>
      <c r="AW178" s="90"/>
      <c r="AX178" s="35"/>
      <c r="AY178" s="35"/>
      <c r="AZ178" s="35"/>
      <c r="BA178" s="35"/>
      <c r="BB178" s="65"/>
      <c r="BC178" s="35"/>
      <c r="BD178" s="35"/>
      <c r="BE178" s="65"/>
      <c r="BF178" s="35"/>
      <c r="BG178" s="35"/>
      <c r="BH178" s="35"/>
      <c r="BI178" s="35"/>
    </row>
    <row r="179" spans="1:61" s="36" customFormat="1">
      <c r="A179" s="92"/>
      <c r="B179" s="67">
        <v>167</v>
      </c>
      <c r="C179" s="104"/>
      <c r="D179" s="68"/>
      <c r="E179" s="93"/>
      <c r="F179" s="671"/>
      <c r="G179" s="671"/>
      <c r="H179" s="71"/>
      <c r="I179" s="72"/>
      <c r="J179" s="71"/>
      <c r="K179" s="673" t="str">
        <f t="shared" si="6"/>
        <v/>
      </c>
      <c r="L179" s="673" t="str">
        <f>IF($G179="","",IF(OR('2.全体概要'!$C$15=1,'2.全体概要'!$C$15=2),INDEX($BD$15:$BD$16,MATCH($G179,$BC$15:$BC$16,-1)),IF('2.全体概要'!$C$15=3,INDEX($BD$14:$BD$15,MATCH($G179,$BC$14:$BC$15,-1)),INDEX($BD$13:$BD$14,MATCH($G179,$BC$13:$BC$14,-1)))))</f>
        <v/>
      </c>
      <c r="M179" s="673" t="str">
        <f t="shared" si="7"/>
        <v/>
      </c>
      <c r="N179" s="674">
        <f t="shared" si="8"/>
        <v>0</v>
      </c>
      <c r="O179" s="90"/>
      <c r="P179" s="160"/>
      <c r="Q179" s="66"/>
      <c r="R179" s="88"/>
      <c r="S179" s="161"/>
      <c r="T179" s="66"/>
      <c r="U179" s="90"/>
      <c r="V179" s="160"/>
      <c r="W179" s="66"/>
      <c r="X179" s="88"/>
      <c r="Y179" s="161"/>
      <c r="Z179" s="66"/>
      <c r="AA179" s="90"/>
      <c r="AB179" s="71"/>
      <c r="AC179" s="90"/>
      <c r="AD179" s="160"/>
      <c r="AE179" s="90"/>
      <c r="AF179" s="160"/>
      <c r="AG179" s="90"/>
      <c r="AH179" s="71"/>
      <c r="AI179" s="90"/>
      <c r="AJ179" s="160"/>
      <c r="AK179" s="90"/>
      <c r="AL179" s="74"/>
      <c r="AM179" s="90"/>
      <c r="AN179" s="74"/>
      <c r="AO179" s="90"/>
      <c r="AP179" s="76"/>
      <c r="AQ179" s="90"/>
      <c r="AR179" s="71"/>
      <c r="AS179" s="324"/>
      <c r="AT179" s="90"/>
      <c r="AU179" s="71"/>
      <c r="AV179" s="677" t="str">
        <f>IF(AU179="","",IF(AU179="A",'12.パネルラジエーター設備費用算出シート'!$G$13,IF(AU179="B",'12.パネルラジエーター設備費用算出シート'!$N$13,IF(AU179="C",'12.パネルラジエーター設備費用算出シート'!$G$23,IF(AU179="D",'12.パネルラジエーター設備費用算出シート'!$N$23,IF(AU179="E",'12.パネルラジエーター設備費用算出シート'!$G$33,IF(AU179="F",'12.パネルラジエーター設備費用算出シート'!$N$33,IF(AU179="G",'12.パネルラジエーター設備費用算出シート'!$G$43,IF(AU179="H",'12.パネルラジエーター設備費用算出シート'!$N$43,IF(AU179="I",'12.パネルラジエーター設備費用算出シート'!$G$54,'12.パネルラジエーター設備費用算出シート'!$N$54))))))))))</f>
        <v/>
      </c>
      <c r="AW179" s="90"/>
      <c r="AX179" s="35"/>
      <c r="AY179" s="35"/>
      <c r="AZ179" s="35"/>
      <c r="BA179" s="35"/>
      <c r="BB179" s="65"/>
      <c r="BC179" s="35"/>
      <c r="BD179" s="35"/>
      <c r="BE179" s="65"/>
      <c r="BF179" s="35"/>
      <c r="BG179" s="35"/>
      <c r="BH179" s="35"/>
      <c r="BI179" s="35"/>
    </row>
    <row r="180" spans="1:61" s="36" customFormat="1">
      <c r="A180" s="92"/>
      <c r="B180" s="67">
        <v>168</v>
      </c>
      <c r="C180" s="104"/>
      <c r="D180" s="68"/>
      <c r="E180" s="93"/>
      <c r="F180" s="671"/>
      <c r="G180" s="671"/>
      <c r="H180" s="71"/>
      <c r="I180" s="72"/>
      <c r="J180" s="71"/>
      <c r="K180" s="673" t="str">
        <f t="shared" si="6"/>
        <v/>
      </c>
      <c r="L180" s="673" t="str">
        <f>IF($G180="","",IF(OR('2.全体概要'!$C$15=1,'2.全体概要'!$C$15=2),INDEX($BD$15:$BD$16,MATCH($G180,$BC$15:$BC$16,-1)),IF('2.全体概要'!$C$15=3,INDEX($BD$14:$BD$15,MATCH($G180,$BC$14:$BC$15,-1)),INDEX($BD$13:$BD$14,MATCH($G180,$BC$13:$BC$14,-1)))))</f>
        <v/>
      </c>
      <c r="M180" s="673" t="str">
        <f t="shared" si="7"/>
        <v/>
      </c>
      <c r="N180" s="674">
        <f t="shared" si="8"/>
        <v>0</v>
      </c>
      <c r="O180" s="90"/>
      <c r="P180" s="160"/>
      <c r="Q180" s="66"/>
      <c r="R180" s="88"/>
      <c r="S180" s="161"/>
      <c r="T180" s="66"/>
      <c r="U180" s="90"/>
      <c r="V180" s="160"/>
      <c r="W180" s="66"/>
      <c r="X180" s="88"/>
      <c r="Y180" s="161"/>
      <c r="Z180" s="66"/>
      <c r="AA180" s="90"/>
      <c r="AB180" s="71"/>
      <c r="AC180" s="90"/>
      <c r="AD180" s="160"/>
      <c r="AE180" s="90"/>
      <c r="AF180" s="160"/>
      <c r="AG180" s="90"/>
      <c r="AH180" s="71"/>
      <c r="AI180" s="90"/>
      <c r="AJ180" s="160"/>
      <c r="AK180" s="90"/>
      <c r="AL180" s="74"/>
      <c r="AM180" s="90"/>
      <c r="AN180" s="74"/>
      <c r="AO180" s="90"/>
      <c r="AP180" s="76"/>
      <c r="AQ180" s="90"/>
      <c r="AR180" s="71"/>
      <c r="AS180" s="324"/>
      <c r="AT180" s="90"/>
      <c r="AU180" s="71"/>
      <c r="AV180" s="677" t="str">
        <f>IF(AU180="","",IF(AU180="A",'12.パネルラジエーター設備費用算出シート'!$G$13,IF(AU180="B",'12.パネルラジエーター設備費用算出シート'!$N$13,IF(AU180="C",'12.パネルラジエーター設備費用算出シート'!$G$23,IF(AU180="D",'12.パネルラジエーター設備費用算出シート'!$N$23,IF(AU180="E",'12.パネルラジエーター設備費用算出シート'!$G$33,IF(AU180="F",'12.パネルラジエーター設備費用算出シート'!$N$33,IF(AU180="G",'12.パネルラジエーター設備費用算出シート'!$G$43,IF(AU180="H",'12.パネルラジエーター設備費用算出シート'!$N$43,IF(AU180="I",'12.パネルラジエーター設備費用算出シート'!$G$54,'12.パネルラジエーター設備費用算出シート'!$N$54))))))))))</f>
        <v/>
      </c>
      <c r="AW180" s="90"/>
      <c r="AX180" s="35"/>
      <c r="AY180" s="35"/>
      <c r="AZ180" s="35"/>
      <c r="BA180" s="35"/>
      <c r="BB180" s="65"/>
      <c r="BC180" s="35"/>
      <c r="BD180" s="35"/>
      <c r="BE180" s="65"/>
      <c r="BF180" s="35"/>
      <c r="BG180" s="35"/>
      <c r="BH180" s="35"/>
      <c r="BI180" s="35"/>
    </row>
    <row r="181" spans="1:61" s="36" customFormat="1">
      <c r="A181" s="92"/>
      <c r="B181" s="67">
        <v>169</v>
      </c>
      <c r="C181" s="104"/>
      <c r="D181" s="68"/>
      <c r="E181" s="93"/>
      <c r="F181" s="671"/>
      <c r="G181" s="671"/>
      <c r="H181" s="71"/>
      <c r="I181" s="72"/>
      <c r="J181" s="71"/>
      <c r="K181" s="673" t="str">
        <f t="shared" si="6"/>
        <v/>
      </c>
      <c r="L181" s="673" t="str">
        <f>IF($G181="","",IF(OR('2.全体概要'!$C$15=1,'2.全体概要'!$C$15=2),INDEX($BD$15:$BD$16,MATCH($G181,$BC$15:$BC$16,-1)),IF('2.全体概要'!$C$15=3,INDEX($BD$14:$BD$15,MATCH($G181,$BC$14:$BC$15,-1)),INDEX($BD$13:$BD$14,MATCH($G181,$BC$13:$BC$14,-1)))))</f>
        <v/>
      </c>
      <c r="M181" s="673" t="str">
        <f t="shared" si="7"/>
        <v/>
      </c>
      <c r="N181" s="674">
        <f t="shared" si="8"/>
        <v>0</v>
      </c>
      <c r="O181" s="90"/>
      <c r="P181" s="160"/>
      <c r="Q181" s="66"/>
      <c r="R181" s="88"/>
      <c r="S181" s="161"/>
      <c r="T181" s="66"/>
      <c r="U181" s="90"/>
      <c r="V181" s="160"/>
      <c r="W181" s="66"/>
      <c r="X181" s="88"/>
      <c r="Y181" s="161"/>
      <c r="Z181" s="66"/>
      <c r="AA181" s="90"/>
      <c r="AB181" s="71"/>
      <c r="AC181" s="90"/>
      <c r="AD181" s="160"/>
      <c r="AE181" s="90"/>
      <c r="AF181" s="160"/>
      <c r="AG181" s="90"/>
      <c r="AH181" s="71"/>
      <c r="AI181" s="90"/>
      <c r="AJ181" s="160"/>
      <c r="AK181" s="90"/>
      <c r="AL181" s="74"/>
      <c r="AM181" s="90"/>
      <c r="AN181" s="74"/>
      <c r="AO181" s="90"/>
      <c r="AP181" s="76"/>
      <c r="AQ181" s="90"/>
      <c r="AR181" s="71"/>
      <c r="AS181" s="324"/>
      <c r="AT181" s="90"/>
      <c r="AU181" s="71"/>
      <c r="AV181" s="677" t="str">
        <f>IF(AU181="","",IF(AU181="A",'12.パネルラジエーター設備費用算出シート'!$G$13,IF(AU181="B",'12.パネルラジエーター設備費用算出シート'!$N$13,IF(AU181="C",'12.パネルラジエーター設備費用算出シート'!$G$23,IF(AU181="D",'12.パネルラジエーター設備費用算出シート'!$N$23,IF(AU181="E",'12.パネルラジエーター設備費用算出シート'!$G$33,IF(AU181="F",'12.パネルラジエーター設備費用算出シート'!$N$33,IF(AU181="G",'12.パネルラジエーター設備費用算出シート'!$G$43,IF(AU181="H",'12.パネルラジエーター設備費用算出シート'!$N$43,IF(AU181="I",'12.パネルラジエーター設備費用算出シート'!$G$54,'12.パネルラジエーター設備費用算出シート'!$N$54))))))))))</f>
        <v/>
      </c>
      <c r="AW181" s="90"/>
      <c r="AX181" s="35"/>
      <c r="AY181" s="35"/>
      <c r="AZ181" s="35"/>
      <c r="BA181" s="35"/>
      <c r="BB181" s="65"/>
      <c r="BC181" s="35"/>
      <c r="BD181" s="35"/>
      <c r="BE181" s="65"/>
      <c r="BF181" s="35"/>
      <c r="BG181" s="35"/>
      <c r="BH181" s="35"/>
      <c r="BI181" s="35"/>
    </row>
    <row r="182" spans="1:61" s="36" customFormat="1">
      <c r="A182" s="92"/>
      <c r="B182" s="67">
        <v>170</v>
      </c>
      <c r="C182" s="104"/>
      <c r="D182" s="68"/>
      <c r="E182" s="93"/>
      <c r="F182" s="671"/>
      <c r="G182" s="671"/>
      <c r="H182" s="71"/>
      <c r="I182" s="72"/>
      <c r="J182" s="71"/>
      <c r="K182" s="673" t="str">
        <f t="shared" si="6"/>
        <v/>
      </c>
      <c r="L182" s="673" t="str">
        <f>IF($G182="","",IF(OR('2.全体概要'!$C$15=1,'2.全体概要'!$C$15=2),INDEX($BD$15:$BD$16,MATCH($G182,$BC$15:$BC$16,-1)),IF('2.全体概要'!$C$15=3,INDEX($BD$14:$BD$15,MATCH($G182,$BC$14:$BC$15,-1)),INDEX($BD$13:$BD$14,MATCH($G182,$BC$13:$BC$14,-1)))))</f>
        <v/>
      </c>
      <c r="M182" s="673" t="str">
        <f t="shared" si="7"/>
        <v/>
      </c>
      <c r="N182" s="674">
        <f t="shared" si="8"/>
        <v>0</v>
      </c>
      <c r="O182" s="90"/>
      <c r="P182" s="160"/>
      <c r="Q182" s="66"/>
      <c r="R182" s="88"/>
      <c r="S182" s="161"/>
      <c r="T182" s="66"/>
      <c r="U182" s="90"/>
      <c r="V182" s="160"/>
      <c r="W182" s="66"/>
      <c r="X182" s="88"/>
      <c r="Y182" s="161"/>
      <c r="Z182" s="66"/>
      <c r="AA182" s="90"/>
      <c r="AB182" s="71"/>
      <c r="AC182" s="90"/>
      <c r="AD182" s="160"/>
      <c r="AE182" s="90"/>
      <c r="AF182" s="160"/>
      <c r="AG182" s="90"/>
      <c r="AH182" s="71"/>
      <c r="AI182" s="90"/>
      <c r="AJ182" s="160"/>
      <c r="AK182" s="90"/>
      <c r="AL182" s="74"/>
      <c r="AM182" s="90"/>
      <c r="AN182" s="74"/>
      <c r="AO182" s="90"/>
      <c r="AP182" s="76"/>
      <c r="AQ182" s="90"/>
      <c r="AR182" s="71"/>
      <c r="AS182" s="324"/>
      <c r="AT182" s="90"/>
      <c r="AU182" s="71"/>
      <c r="AV182" s="677" t="str">
        <f>IF(AU182="","",IF(AU182="A",'12.パネルラジエーター設備費用算出シート'!$G$13,IF(AU182="B",'12.パネルラジエーター設備費用算出シート'!$N$13,IF(AU182="C",'12.パネルラジエーター設備費用算出シート'!$G$23,IF(AU182="D",'12.パネルラジエーター設備費用算出シート'!$N$23,IF(AU182="E",'12.パネルラジエーター設備費用算出シート'!$G$33,IF(AU182="F",'12.パネルラジエーター設備費用算出シート'!$N$33,IF(AU182="G",'12.パネルラジエーター設備費用算出シート'!$G$43,IF(AU182="H",'12.パネルラジエーター設備費用算出シート'!$N$43,IF(AU182="I",'12.パネルラジエーター設備費用算出シート'!$G$54,'12.パネルラジエーター設備費用算出シート'!$N$54))))))))))</f>
        <v/>
      </c>
      <c r="AW182" s="90"/>
      <c r="AX182" s="35"/>
      <c r="AY182" s="35"/>
      <c r="AZ182" s="35"/>
      <c r="BA182" s="35"/>
      <c r="BB182" s="65"/>
      <c r="BC182" s="35"/>
      <c r="BD182" s="35"/>
      <c r="BE182" s="65"/>
      <c r="BF182" s="35"/>
      <c r="BG182" s="35"/>
      <c r="BH182" s="35"/>
      <c r="BI182" s="35"/>
    </row>
    <row r="183" spans="1:61" s="36" customFormat="1">
      <c r="A183" s="92"/>
      <c r="B183" s="67">
        <v>171</v>
      </c>
      <c r="C183" s="104"/>
      <c r="D183" s="68"/>
      <c r="E183" s="93"/>
      <c r="F183" s="671"/>
      <c r="G183" s="671"/>
      <c r="H183" s="71"/>
      <c r="I183" s="72"/>
      <c r="J183" s="71"/>
      <c r="K183" s="673" t="str">
        <f t="shared" si="6"/>
        <v/>
      </c>
      <c r="L183" s="673" t="str">
        <f>IF($G183="","",IF(OR('2.全体概要'!$C$15=1,'2.全体概要'!$C$15=2),INDEX($BD$15:$BD$16,MATCH($G183,$BC$15:$BC$16,-1)),IF('2.全体概要'!$C$15=3,INDEX($BD$14:$BD$15,MATCH($G183,$BC$14:$BC$15,-1)),INDEX($BD$13:$BD$14,MATCH($G183,$BC$13:$BC$14,-1)))))</f>
        <v/>
      </c>
      <c r="M183" s="673" t="str">
        <f t="shared" si="7"/>
        <v/>
      </c>
      <c r="N183" s="674">
        <f t="shared" si="8"/>
        <v>0</v>
      </c>
      <c r="O183" s="90"/>
      <c r="P183" s="160"/>
      <c r="Q183" s="66"/>
      <c r="R183" s="88"/>
      <c r="S183" s="161"/>
      <c r="T183" s="66"/>
      <c r="U183" s="90"/>
      <c r="V183" s="160"/>
      <c r="W183" s="66"/>
      <c r="X183" s="88"/>
      <c r="Y183" s="161"/>
      <c r="Z183" s="66"/>
      <c r="AA183" s="90"/>
      <c r="AB183" s="71"/>
      <c r="AC183" s="90"/>
      <c r="AD183" s="160"/>
      <c r="AE183" s="90"/>
      <c r="AF183" s="160"/>
      <c r="AG183" s="90"/>
      <c r="AH183" s="71"/>
      <c r="AI183" s="90"/>
      <c r="AJ183" s="160"/>
      <c r="AK183" s="90"/>
      <c r="AL183" s="74"/>
      <c r="AM183" s="90"/>
      <c r="AN183" s="74"/>
      <c r="AO183" s="90"/>
      <c r="AP183" s="76"/>
      <c r="AQ183" s="90"/>
      <c r="AR183" s="71"/>
      <c r="AS183" s="324"/>
      <c r="AT183" s="90"/>
      <c r="AU183" s="71"/>
      <c r="AV183" s="677" t="str">
        <f>IF(AU183="","",IF(AU183="A",'12.パネルラジエーター設備費用算出シート'!$G$13,IF(AU183="B",'12.パネルラジエーター設備費用算出シート'!$N$13,IF(AU183="C",'12.パネルラジエーター設備費用算出シート'!$G$23,IF(AU183="D",'12.パネルラジエーター設備費用算出シート'!$N$23,IF(AU183="E",'12.パネルラジエーター設備費用算出シート'!$G$33,IF(AU183="F",'12.パネルラジエーター設備費用算出シート'!$N$33,IF(AU183="G",'12.パネルラジエーター設備費用算出シート'!$G$43,IF(AU183="H",'12.パネルラジエーター設備費用算出シート'!$N$43,IF(AU183="I",'12.パネルラジエーター設備費用算出シート'!$G$54,'12.パネルラジエーター設備費用算出シート'!$N$54))))))))))</f>
        <v/>
      </c>
      <c r="AW183" s="90"/>
      <c r="AX183" s="35"/>
      <c r="AY183" s="35"/>
      <c r="AZ183" s="35"/>
      <c r="BA183" s="35"/>
      <c r="BB183" s="65"/>
      <c r="BC183" s="35"/>
      <c r="BD183" s="35"/>
      <c r="BE183" s="65"/>
      <c r="BF183" s="35"/>
      <c r="BG183" s="35"/>
      <c r="BH183" s="35"/>
      <c r="BI183" s="35"/>
    </row>
    <row r="184" spans="1:61" s="36" customFormat="1">
      <c r="A184" s="92"/>
      <c r="B184" s="67">
        <v>172</v>
      </c>
      <c r="C184" s="104"/>
      <c r="D184" s="68"/>
      <c r="E184" s="93"/>
      <c r="F184" s="671"/>
      <c r="G184" s="671"/>
      <c r="H184" s="71"/>
      <c r="I184" s="72"/>
      <c r="J184" s="71"/>
      <c r="K184" s="673" t="str">
        <f t="shared" si="6"/>
        <v/>
      </c>
      <c r="L184" s="673" t="str">
        <f>IF($G184="","",IF(OR('2.全体概要'!$C$15=1,'2.全体概要'!$C$15=2),INDEX($BD$15:$BD$16,MATCH($G184,$BC$15:$BC$16,-1)),IF('2.全体概要'!$C$15=3,INDEX($BD$14:$BD$15,MATCH($G184,$BC$14:$BC$15,-1)),INDEX($BD$13:$BD$14,MATCH($G184,$BC$13:$BC$14,-1)))))</f>
        <v/>
      </c>
      <c r="M184" s="673" t="str">
        <f t="shared" si="7"/>
        <v/>
      </c>
      <c r="N184" s="674">
        <f t="shared" si="8"/>
        <v>0</v>
      </c>
      <c r="O184" s="90"/>
      <c r="P184" s="160"/>
      <c r="Q184" s="66"/>
      <c r="R184" s="88"/>
      <c r="S184" s="161"/>
      <c r="T184" s="66"/>
      <c r="U184" s="90"/>
      <c r="V184" s="160"/>
      <c r="W184" s="66"/>
      <c r="X184" s="88"/>
      <c r="Y184" s="161"/>
      <c r="Z184" s="66"/>
      <c r="AA184" s="90"/>
      <c r="AB184" s="71"/>
      <c r="AC184" s="90"/>
      <c r="AD184" s="160"/>
      <c r="AE184" s="90"/>
      <c r="AF184" s="160"/>
      <c r="AG184" s="90"/>
      <c r="AH184" s="71"/>
      <c r="AI184" s="90"/>
      <c r="AJ184" s="160"/>
      <c r="AK184" s="90"/>
      <c r="AL184" s="74"/>
      <c r="AM184" s="90"/>
      <c r="AN184" s="74"/>
      <c r="AO184" s="90"/>
      <c r="AP184" s="76"/>
      <c r="AQ184" s="90"/>
      <c r="AR184" s="71"/>
      <c r="AS184" s="324"/>
      <c r="AT184" s="90"/>
      <c r="AU184" s="71"/>
      <c r="AV184" s="677" t="str">
        <f>IF(AU184="","",IF(AU184="A",'12.パネルラジエーター設備費用算出シート'!$G$13,IF(AU184="B",'12.パネルラジエーター設備費用算出シート'!$N$13,IF(AU184="C",'12.パネルラジエーター設備費用算出シート'!$G$23,IF(AU184="D",'12.パネルラジエーター設備費用算出シート'!$N$23,IF(AU184="E",'12.パネルラジエーター設備費用算出シート'!$G$33,IF(AU184="F",'12.パネルラジエーター設備費用算出シート'!$N$33,IF(AU184="G",'12.パネルラジエーター設備費用算出シート'!$G$43,IF(AU184="H",'12.パネルラジエーター設備費用算出シート'!$N$43,IF(AU184="I",'12.パネルラジエーター設備費用算出シート'!$G$54,'12.パネルラジエーター設備費用算出シート'!$N$54))))))))))</f>
        <v/>
      </c>
      <c r="AW184" s="90"/>
      <c r="AX184" s="35"/>
      <c r="AY184" s="35"/>
      <c r="AZ184" s="35"/>
      <c r="BA184" s="35"/>
      <c r="BB184" s="65"/>
      <c r="BC184" s="35"/>
      <c r="BD184" s="35"/>
      <c r="BE184" s="65"/>
      <c r="BF184" s="35"/>
      <c r="BG184" s="35"/>
      <c r="BH184" s="35"/>
      <c r="BI184" s="35"/>
    </row>
    <row r="185" spans="1:61" s="36" customFormat="1">
      <c r="A185" s="92"/>
      <c r="B185" s="67">
        <v>173</v>
      </c>
      <c r="C185" s="104"/>
      <c r="D185" s="68"/>
      <c r="E185" s="93"/>
      <c r="F185" s="671"/>
      <c r="G185" s="671"/>
      <c r="H185" s="71"/>
      <c r="I185" s="72"/>
      <c r="J185" s="71"/>
      <c r="K185" s="673" t="str">
        <f t="shared" si="6"/>
        <v/>
      </c>
      <c r="L185" s="673" t="str">
        <f>IF($G185="","",IF(OR('2.全体概要'!$C$15=1,'2.全体概要'!$C$15=2),INDEX($BD$15:$BD$16,MATCH($G185,$BC$15:$BC$16,-1)),IF('2.全体概要'!$C$15=3,INDEX($BD$14:$BD$15,MATCH($G185,$BC$14:$BC$15,-1)),INDEX($BD$13:$BD$14,MATCH($G185,$BC$13:$BC$14,-1)))))</f>
        <v/>
      </c>
      <c r="M185" s="673" t="str">
        <f t="shared" si="7"/>
        <v/>
      </c>
      <c r="N185" s="674">
        <f t="shared" si="8"/>
        <v>0</v>
      </c>
      <c r="O185" s="90"/>
      <c r="P185" s="160"/>
      <c r="Q185" s="66"/>
      <c r="R185" s="88"/>
      <c r="S185" s="161"/>
      <c r="T185" s="66"/>
      <c r="U185" s="90"/>
      <c r="V185" s="160"/>
      <c r="W185" s="66"/>
      <c r="X185" s="88"/>
      <c r="Y185" s="161"/>
      <c r="Z185" s="66"/>
      <c r="AA185" s="90"/>
      <c r="AB185" s="71"/>
      <c r="AC185" s="90"/>
      <c r="AD185" s="160"/>
      <c r="AE185" s="90"/>
      <c r="AF185" s="160"/>
      <c r="AG185" s="90"/>
      <c r="AH185" s="71"/>
      <c r="AI185" s="90"/>
      <c r="AJ185" s="160"/>
      <c r="AK185" s="90"/>
      <c r="AL185" s="74"/>
      <c r="AM185" s="90"/>
      <c r="AN185" s="74"/>
      <c r="AO185" s="90"/>
      <c r="AP185" s="76"/>
      <c r="AQ185" s="90"/>
      <c r="AR185" s="71"/>
      <c r="AS185" s="324"/>
      <c r="AT185" s="90"/>
      <c r="AU185" s="71"/>
      <c r="AV185" s="677" t="str">
        <f>IF(AU185="","",IF(AU185="A",'12.パネルラジエーター設備費用算出シート'!$G$13,IF(AU185="B",'12.パネルラジエーター設備費用算出シート'!$N$13,IF(AU185="C",'12.パネルラジエーター設備費用算出シート'!$G$23,IF(AU185="D",'12.パネルラジエーター設備費用算出シート'!$N$23,IF(AU185="E",'12.パネルラジエーター設備費用算出シート'!$G$33,IF(AU185="F",'12.パネルラジエーター設備費用算出シート'!$N$33,IF(AU185="G",'12.パネルラジエーター設備費用算出シート'!$G$43,IF(AU185="H",'12.パネルラジエーター設備費用算出シート'!$N$43,IF(AU185="I",'12.パネルラジエーター設備費用算出シート'!$G$54,'12.パネルラジエーター設備費用算出シート'!$N$54))))))))))</f>
        <v/>
      </c>
      <c r="AW185" s="90"/>
      <c r="AX185" s="35"/>
      <c r="AY185" s="35"/>
      <c r="AZ185" s="35"/>
      <c r="BA185" s="35"/>
      <c r="BB185" s="65"/>
      <c r="BC185" s="35"/>
      <c r="BD185" s="35"/>
      <c r="BE185" s="65"/>
      <c r="BF185" s="35"/>
      <c r="BG185" s="35"/>
      <c r="BH185" s="35"/>
      <c r="BI185" s="35"/>
    </row>
    <row r="186" spans="1:61" s="36" customFormat="1">
      <c r="A186" s="92"/>
      <c r="B186" s="67">
        <v>174</v>
      </c>
      <c r="C186" s="104"/>
      <c r="D186" s="68"/>
      <c r="E186" s="93"/>
      <c r="F186" s="671"/>
      <c r="G186" s="671"/>
      <c r="H186" s="71"/>
      <c r="I186" s="72"/>
      <c r="J186" s="71"/>
      <c r="K186" s="673" t="str">
        <f t="shared" si="6"/>
        <v/>
      </c>
      <c r="L186" s="673" t="str">
        <f>IF($G186="","",IF(OR('2.全体概要'!$C$15=1,'2.全体概要'!$C$15=2),INDEX($BD$15:$BD$16,MATCH($G186,$BC$15:$BC$16,-1)),IF('2.全体概要'!$C$15=3,INDEX($BD$14:$BD$15,MATCH($G186,$BC$14:$BC$15,-1)),INDEX($BD$13:$BD$14,MATCH($G186,$BC$13:$BC$14,-1)))))</f>
        <v/>
      </c>
      <c r="M186" s="673" t="str">
        <f t="shared" si="7"/>
        <v/>
      </c>
      <c r="N186" s="674">
        <f t="shared" si="8"/>
        <v>0</v>
      </c>
      <c r="O186" s="90"/>
      <c r="P186" s="160"/>
      <c r="Q186" s="66"/>
      <c r="R186" s="88"/>
      <c r="S186" s="161"/>
      <c r="T186" s="66"/>
      <c r="U186" s="90"/>
      <c r="V186" s="160"/>
      <c r="W186" s="66"/>
      <c r="X186" s="88"/>
      <c r="Y186" s="161"/>
      <c r="Z186" s="66"/>
      <c r="AA186" s="90"/>
      <c r="AB186" s="71"/>
      <c r="AC186" s="90"/>
      <c r="AD186" s="160"/>
      <c r="AE186" s="90"/>
      <c r="AF186" s="160"/>
      <c r="AG186" s="90"/>
      <c r="AH186" s="71"/>
      <c r="AI186" s="90"/>
      <c r="AJ186" s="160"/>
      <c r="AK186" s="90"/>
      <c r="AL186" s="74"/>
      <c r="AM186" s="90"/>
      <c r="AN186" s="74"/>
      <c r="AO186" s="90"/>
      <c r="AP186" s="76"/>
      <c r="AQ186" s="90"/>
      <c r="AR186" s="71"/>
      <c r="AS186" s="324"/>
      <c r="AT186" s="90"/>
      <c r="AU186" s="71"/>
      <c r="AV186" s="677" t="str">
        <f>IF(AU186="","",IF(AU186="A",'12.パネルラジエーター設備費用算出シート'!$G$13,IF(AU186="B",'12.パネルラジエーター設備費用算出シート'!$N$13,IF(AU186="C",'12.パネルラジエーター設備費用算出シート'!$G$23,IF(AU186="D",'12.パネルラジエーター設備費用算出シート'!$N$23,IF(AU186="E",'12.パネルラジエーター設備費用算出シート'!$G$33,IF(AU186="F",'12.パネルラジエーター設備費用算出シート'!$N$33,IF(AU186="G",'12.パネルラジエーター設備費用算出シート'!$G$43,IF(AU186="H",'12.パネルラジエーター設備費用算出シート'!$N$43,IF(AU186="I",'12.パネルラジエーター設備費用算出シート'!$G$54,'12.パネルラジエーター設備費用算出シート'!$N$54))))))))))</f>
        <v/>
      </c>
      <c r="AW186" s="90"/>
      <c r="AX186" s="35"/>
      <c r="AY186" s="35"/>
      <c r="AZ186" s="35"/>
      <c r="BA186" s="35"/>
      <c r="BB186" s="65"/>
      <c r="BC186" s="35"/>
      <c r="BD186" s="35"/>
      <c r="BE186" s="65"/>
      <c r="BF186" s="35"/>
      <c r="BG186" s="35"/>
      <c r="BH186" s="35"/>
      <c r="BI186" s="35"/>
    </row>
    <row r="187" spans="1:61" s="36" customFormat="1">
      <c r="A187" s="92"/>
      <c r="B187" s="67">
        <v>175</v>
      </c>
      <c r="C187" s="104"/>
      <c r="D187" s="68"/>
      <c r="E187" s="93"/>
      <c r="F187" s="671"/>
      <c r="G187" s="671"/>
      <c r="H187" s="71"/>
      <c r="I187" s="72"/>
      <c r="J187" s="71"/>
      <c r="K187" s="673" t="str">
        <f t="shared" si="6"/>
        <v/>
      </c>
      <c r="L187" s="673" t="str">
        <f>IF($G187="","",IF(OR('2.全体概要'!$C$15=1,'2.全体概要'!$C$15=2),INDEX($BD$15:$BD$16,MATCH($G187,$BC$15:$BC$16,-1)),IF('2.全体概要'!$C$15=3,INDEX($BD$14:$BD$15,MATCH($G187,$BC$14:$BC$15,-1)),INDEX($BD$13:$BD$14,MATCH($G187,$BC$13:$BC$14,-1)))))</f>
        <v/>
      </c>
      <c r="M187" s="673" t="str">
        <f t="shared" si="7"/>
        <v/>
      </c>
      <c r="N187" s="674">
        <f t="shared" si="8"/>
        <v>0</v>
      </c>
      <c r="O187" s="90"/>
      <c r="P187" s="160"/>
      <c r="Q187" s="66"/>
      <c r="R187" s="88"/>
      <c r="S187" s="161"/>
      <c r="T187" s="66"/>
      <c r="U187" s="90"/>
      <c r="V187" s="160"/>
      <c r="W187" s="66"/>
      <c r="X187" s="88"/>
      <c r="Y187" s="161"/>
      <c r="Z187" s="66"/>
      <c r="AA187" s="90"/>
      <c r="AB187" s="71"/>
      <c r="AC187" s="90"/>
      <c r="AD187" s="160"/>
      <c r="AE187" s="90"/>
      <c r="AF187" s="160"/>
      <c r="AG187" s="90"/>
      <c r="AH187" s="71"/>
      <c r="AI187" s="90"/>
      <c r="AJ187" s="160"/>
      <c r="AK187" s="90"/>
      <c r="AL187" s="74"/>
      <c r="AM187" s="90"/>
      <c r="AN187" s="74"/>
      <c r="AO187" s="90"/>
      <c r="AP187" s="76"/>
      <c r="AQ187" s="90"/>
      <c r="AR187" s="71"/>
      <c r="AS187" s="324"/>
      <c r="AT187" s="90"/>
      <c r="AU187" s="71"/>
      <c r="AV187" s="677" t="str">
        <f>IF(AU187="","",IF(AU187="A",'12.パネルラジエーター設備費用算出シート'!$G$13,IF(AU187="B",'12.パネルラジエーター設備費用算出シート'!$N$13,IF(AU187="C",'12.パネルラジエーター設備費用算出シート'!$G$23,IF(AU187="D",'12.パネルラジエーター設備費用算出シート'!$N$23,IF(AU187="E",'12.パネルラジエーター設備費用算出シート'!$G$33,IF(AU187="F",'12.パネルラジエーター設備費用算出シート'!$N$33,IF(AU187="G",'12.パネルラジエーター設備費用算出シート'!$G$43,IF(AU187="H",'12.パネルラジエーター設備費用算出シート'!$N$43,IF(AU187="I",'12.パネルラジエーター設備費用算出シート'!$G$54,'12.パネルラジエーター設備費用算出シート'!$N$54))))))))))</f>
        <v/>
      </c>
      <c r="AW187" s="90"/>
      <c r="AX187" s="35"/>
      <c r="AY187" s="35"/>
      <c r="AZ187" s="35"/>
      <c r="BA187" s="35"/>
      <c r="BB187" s="65"/>
      <c r="BC187" s="35"/>
      <c r="BD187" s="35"/>
      <c r="BE187" s="65"/>
      <c r="BF187" s="35"/>
      <c r="BG187" s="35"/>
      <c r="BH187" s="35"/>
      <c r="BI187" s="35"/>
    </row>
    <row r="188" spans="1:61" s="36" customFormat="1">
      <c r="A188" s="92"/>
      <c r="B188" s="67">
        <v>176</v>
      </c>
      <c r="C188" s="104"/>
      <c r="D188" s="68"/>
      <c r="E188" s="93"/>
      <c r="F188" s="671"/>
      <c r="G188" s="671"/>
      <c r="H188" s="71"/>
      <c r="I188" s="72"/>
      <c r="J188" s="71"/>
      <c r="K188" s="673" t="str">
        <f t="shared" si="6"/>
        <v/>
      </c>
      <c r="L188" s="673" t="str">
        <f>IF($G188="","",IF(OR('2.全体概要'!$C$15=1,'2.全体概要'!$C$15=2),INDEX($BD$15:$BD$16,MATCH($G188,$BC$15:$BC$16,-1)),IF('2.全体概要'!$C$15=3,INDEX($BD$14:$BD$15,MATCH($G188,$BC$14:$BC$15,-1)),INDEX($BD$13:$BD$14,MATCH($G188,$BC$13:$BC$14,-1)))))</f>
        <v/>
      </c>
      <c r="M188" s="673" t="str">
        <f t="shared" si="7"/>
        <v/>
      </c>
      <c r="N188" s="674">
        <f t="shared" si="8"/>
        <v>0</v>
      </c>
      <c r="O188" s="90"/>
      <c r="P188" s="160"/>
      <c r="Q188" s="66"/>
      <c r="R188" s="88"/>
      <c r="S188" s="161"/>
      <c r="T188" s="66"/>
      <c r="U188" s="90"/>
      <c r="V188" s="160"/>
      <c r="W188" s="66"/>
      <c r="X188" s="88"/>
      <c r="Y188" s="161"/>
      <c r="Z188" s="66"/>
      <c r="AA188" s="90"/>
      <c r="AB188" s="71"/>
      <c r="AC188" s="90"/>
      <c r="AD188" s="160"/>
      <c r="AE188" s="90"/>
      <c r="AF188" s="160"/>
      <c r="AG188" s="90"/>
      <c r="AH188" s="71"/>
      <c r="AI188" s="90"/>
      <c r="AJ188" s="160"/>
      <c r="AK188" s="90"/>
      <c r="AL188" s="74"/>
      <c r="AM188" s="90"/>
      <c r="AN188" s="74"/>
      <c r="AO188" s="90"/>
      <c r="AP188" s="76"/>
      <c r="AQ188" s="90"/>
      <c r="AR188" s="71"/>
      <c r="AS188" s="324"/>
      <c r="AT188" s="90"/>
      <c r="AU188" s="71"/>
      <c r="AV188" s="677" t="str">
        <f>IF(AU188="","",IF(AU188="A",'12.パネルラジエーター設備費用算出シート'!$G$13,IF(AU188="B",'12.パネルラジエーター設備費用算出シート'!$N$13,IF(AU188="C",'12.パネルラジエーター設備費用算出シート'!$G$23,IF(AU188="D",'12.パネルラジエーター設備費用算出シート'!$N$23,IF(AU188="E",'12.パネルラジエーター設備費用算出シート'!$G$33,IF(AU188="F",'12.パネルラジエーター設備費用算出シート'!$N$33,IF(AU188="G",'12.パネルラジエーター設備費用算出シート'!$G$43,IF(AU188="H",'12.パネルラジエーター設備費用算出シート'!$N$43,IF(AU188="I",'12.パネルラジエーター設備費用算出シート'!$G$54,'12.パネルラジエーター設備費用算出シート'!$N$54))))))))))</f>
        <v/>
      </c>
      <c r="AW188" s="90"/>
      <c r="AX188" s="35"/>
      <c r="AY188" s="35"/>
      <c r="AZ188" s="35"/>
      <c r="BA188" s="35"/>
      <c r="BB188" s="65"/>
      <c r="BC188" s="35"/>
      <c r="BD188" s="35"/>
      <c r="BE188" s="65"/>
      <c r="BF188" s="35"/>
      <c r="BG188" s="35"/>
      <c r="BH188" s="35"/>
      <c r="BI188" s="35"/>
    </row>
    <row r="189" spans="1:61" s="36" customFormat="1">
      <c r="A189" s="92"/>
      <c r="B189" s="67">
        <v>177</v>
      </c>
      <c r="C189" s="104"/>
      <c r="D189" s="68"/>
      <c r="E189" s="93"/>
      <c r="F189" s="671"/>
      <c r="G189" s="671"/>
      <c r="H189" s="71"/>
      <c r="I189" s="72"/>
      <c r="J189" s="71"/>
      <c r="K189" s="673" t="str">
        <f t="shared" si="6"/>
        <v/>
      </c>
      <c r="L189" s="673" t="str">
        <f>IF($G189="","",IF(OR('2.全体概要'!$C$15=1,'2.全体概要'!$C$15=2),INDEX($BD$15:$BD$16,MATCH($G189,$BC$15:$BC$16,-1)),IF('2.全体概要'!$C$15=3,INDEX($BD$14:$BD$15,MATCH($G189,$BC$14:$BC$15,-1)),INDEX($BD$13:$BD$14,MATCH($G189,$BC$13:$BC$14,-1)))))</f>
        <v/>
      </c>
      <c r="M189" s="673" t="str">
        <f t="shared" si="7"/>
        <v/>
      </c>
      <c r="N189" s="674">
        <f t="shared" si="8"/>
        <v>0</v>
      </c>
      <c r="O189" s="90"/>
      <c r="P189" s="160"/>
      <c r="Q189" s="66"/>
      <c r="R189" s="88"/>
      <c r="S189" s="161"/>
      <c r="T189" s="66"/>
      <c r="U189" s="90"/>
      <c r="V189" s="160"/>
      <c r="W189" s="66"/>
      <c r="X189" s="88"/>
      <c r="Y189" s="161"/>
      <c r="Z189" s="66"/>
      <c r="AA189" s="90"/>
      <c r="AB189" s="71"/>
      <c r="AC189" s="90"/>
      <c r="AD189" s="160"/>
      <c r="AE189" s="90"/>
      <c r="AF189" s="160"/>
      <c r="AG189" s="90"/>
      <c r="AH189" s="71"/>
      <c r="AI189" s="90"/>
      <c r="AJ189" s="160"/>
      <c r="AK189" s="90"/>
      <c r="AL189" s="74"/>
      <c r="AM189" s="90"/>
      <c r="AN189" s="74"/>
      <c r="AO189" s="90"/>
      <c r="AP189" s="76"/>
      <c r="AQ189" s="90"/>
      <c r="AR189" s="71"/>
      <c r="AS189" s="324"/>
      <c r="AT189" s="90"/>
      <c r="AU189" s="71"/>
      <c r="AV189" s="677" t="str">
        <f>IF(AU189="","",IF(AU189="A",'12.パネルラジエーター設備費用算出シート'!$G$13,IF(AU189="B",'12.パネルラジエーター設備費用算出シート'!$N$13,IF(AU189="C",'12.パネルラジエーター設備費用算出シート'!$G$23,IF(AU189="D",'12.パネルラジエーター設備費用算出シート'!$N$23,IF(AU189="E",'12.パネルラジエーター設備費用算出シート'!$G$33,IF(AU189="F",'12.パネルラジエーター設備費用算出シート'!$N$33,IF(AU189="G",'12.パネルラジエーター設備費用算出シート'!$G$43,IF(AU189="H",'12.パネルラジエーター設備費用算出シート'!$N$43,IF(AU189="I",'12.パネルラジエーター設備費用算出シート'!$G$54,'12.パネルラジエーター設備費用算出シート'!$N$54))))))))))</f>
        <v/>
      </c>
      <c r="AW189" s="90"/>
      <c r="AX189" s="35"/>
      <c r="AY189" s="35"/>
      <c r="AZ189" s="35"/>
      <c r="BA189" s="35"/>
      <c r="BB189" s="65"/>
      <c r="BC189" s="35"/>
      <c r="BD189" s="35"/>
      <c r="BE189" s="65"/>
      <c r="BF189" s="35"/>
      <c r="BG189" s="35"/>
      <c r="BH189" s="35"/>
      <c r="BI189" s="35"/>
    </row>
    <row r="190" spans="1:61" s="36" customFormat="1">
      <c r="A190" s="92"/>
      <c r="B190" s="67">
        <v>178</v>
      </c>
      <c r="C190" s="104"/>
      <c r="D190" s="68"/>
      <c r="E190" s="93"/>
      <c r="F190" s="671"/>
      <c r="G190" s="671"/>
      <c r="H190" s="71"/>
      <c r="I190" s="72"/>
      <c r="J190" s="71"/>
      <c r="K190" s="673" t="str">
        <f t="shared" si="6"/>
        <v/>
      </c>
      <c r="L190" s="673" t="str">
        <f>IF($G190="","",IF(OR('2.全体概要'!$C$15=1,'2.全体概要'!$C$15=2),INDEX($BD$15:$BD$16,MATCH($G190,$BC$15:$BC$16,-1)),IF('2.全体概要'!$C$15=3,INDEX($BD$14:$BD$15,MATCH($G190,$BC$14:$BC$15,-1)),INDEX($BD$13:$BD$14,MATCH($G190,$BC$13:$BC$14,-1)))))</f>
        <v/>
      </c>
      <c r="M190" s="673" t="str">
        <f t="shared" si="7"/>
        <v/>
      </c>
      <c r="N190" s="674">
        <f t="shared" si="8"/>
        <v>0</v>
      </c>
      <c r="O190" s="90"/>
      <c r="P190" s="160"/>
      <c r="Q190" s="66"/>
      <c r="R190" s="88"/>
      <c r="S190" s="161"/>
      <c r="T190" s="66"/>
      <c r="U190" s="90"/>
      <c r="V190" s="160"/>
      <c r="W190" s="66"/>
      <c r="X190" s="88"/>
      <c r="Y190" s="161"/>
      <c r="Z190" s="66"/>
      <c r="AA190" s="90"/>
      <c r="AB190" s="71"/>
      <c r="AC190" s="90"/>
      <c r="AD190" s="160"/>
      <c r="AE190" s="90"/>
      <c r="AF190" s="160"/>
      <c r="AG190" s="90"/>
      <c r="AH190" s="71"/>
      <c r="AI190" s="90"/>
      <c r="AJ190" s="160"/>
      <c r="AK190" s="90"/>
      <c r="AL190" s="74"/>
      <c r="AM190" s="90"/>
      <c r="AN190" s="74"/>
      <c r="AO190" s="90"/>
      <c r="AP190" s="76"/>
      <c r="AQ190" s="90"/>
      <c r="AR190" s="71"/>
      <c r="AS190" s="324"/>
      <c r="AT190" s="90"/>
      <c r="AU190" s="71"/>
      <c r="AV190" s="677" t="str">
        <f>IF(AU190="","",IF(AU190="A",'12.パネルラジエーター設備費用算出シート'!$G$13,IF(AU190="B",'12.パネルラジエーター設備費用算出シート'!$N$13,IF(AU190="C",'12.パネルラジエーター設備費用算出シート'!$G$23,IF(AU190="D",'12.パネルラジエーター設備費用算出シート'!$N$23,IF(AU190="E",'12.パネルラジエーター設備費用算出シート'!$G$33,IF(AU190="F",'12.パネルラジエーター設備費用算出シート'!$N$33,IF(AU190="G",'12.パネルラジエーター設備費用算出シート'!$G$43,IF(AU190="H",'12.パネルラジエーター設備費用算出シート'!$N$43,IF(AU190="I",'12.パネルラジエーター設備費用算出シート'!$G$54,'12.パネルラジエーター設備費用算出シート'!$N$54))))))))))</f>
        <v/>
      </c>
      <c r="AW190" s="90"/>
      <c r="AX190" s="35"/>
      <c r="AY190" s="35"/>
      <c r="AZ190" s="35"/>
      <c r="BA190" s="35"/>
      <c r="BB190" s="65"/>
      <c r="BC190" s="35"/>
      <c r="BD190" s="35"/>
      <c r="BE190" s="65"/>
      <c r="BF190" s="35"/>
      <c r="BG190" s="35"/>
      <c r="BH190" s="35"/>
      <c r="BI190" s="35"/>
    </row>
    <row r="191" spans="1:61" s="36" customFormat="1">
      <c r="A191" s="92"/>
      <c r="B191" s="67">
        <v>179</v>
      </c>
      <c r="C191" s="104"/>
      <c r="D191" s="68"/>
      <c r="E191" s="93"/>
      <c r="F191" s="671"/>
      <c r="G191" s="671"/>
      <c r="H191" s="71"/>
      <c r="I191" s="72"/>
      <c r="J191" s="71"/>
      <c r="K191" s="673" t="str">
        <f t="shared" si="6"/>
        <v/>
      </c>
      <c r="L191" s="673" t="str">
        <f>IF($G191="","",IF(OR('2.全体概要'!$C$15=1,'2.全体概要'!$C$15=2),INDEX($BD$15:$BD$16,MATCH($G191,$BC$15:$BC$16,-1)),IF('2.全体概要'!$C$15=3,INDEX($BD$14:$BD$15,MATCH($G191,$BC$14:$BC$15,-1)),INDEX($BD$13:$BD$14,MATCH($G191,$BC$13:$BC$14,-1)))))</f>
        <v/>
      </c>
      <c r="M191" s="673" t="str">
        <f t="shared" si="7"/>
        <v/>
      </c>
      <c r="N191" s="674">
        <f t="shared" si="8"/>
        <v>0</v>
      </c>
      <c r="O191" s="90"/>
      <c r="P191" s="160"/>
      <c r="Q191" s="66"/>
      <c r="R191" s="88"/>
      <c r="S191" s="161"/>
      <c r="T191" s="66"/>
      <c r="U191" s="90"/>
      <c r="V191" s="160"/>
      <c r="W191" s="66"/>
      <c r="X191" s="88"/>
      <c r="Y191" s="161"/>
      <c r="Z191" s="66"/>
      <c r="AA191" s="90"/>
      <c r="AB191" s="71"/>
      <c r="AC191" s="90"/>
      <c r="AD191" s="160"/>
      <c r="AE191" s="90"/>
      <c r="AF191" s="160"/>
      <c r="AG191" s="90"/>
      <c r="AH191" s="71"/>
      <c r="AI191" s="90"/>
      <c r="AJ191" s="160"/>
      <c r="AK191" s="90"/>
      <c r="AL191" s="74"/>
      <c r="AM191" s="90"/>
      <c r="AN191" s="74"/>
      <c r="AO191" s="90"/>
      <c r="AP191" s="76"/>
      <c r="AQ191" s="90"/>
      <c r="AR191" s="71"/>
      <c r="AS191" s="324"/>
      <c r="AT191" s="90"/>
      <c r="AU191" s="71"/>
      <c r="AV191" s="677" t="str">
        <f>IF(AU191="","",IF(AU191="A",'12.パネルラジエーター設備費用算出シート'!$G$13,IF(AU191="B",'12.パネルラジエーター設備費用算出シート'!$N$13,IF(AU191="C",'12.パネルラジエーター設備費用算出シート'!$G$23,IF(AU191="D",'12.パネルラジエーター設備費用算出シート'!$N$23,IF(AU191="E",'12.パネルラジエーター設備費用算出シート'!$G$33,IF(AU191="F",'12.パネルラジエーター設備費用算出シート'!$N$33,IF(AU191="G",'12.パネルラジエーター設備費用算出シート'!$G$43,IF(AU191="H",'12.パネルラジエーター設備費用算出シート'!$N$43,IF(AU191="I",'12.パネルラジエーター設備費用算出シート'!$G$54,'12.パネルラジエーター設備費用算出シート'!$N$54))))))))))</f>
        <v/>
      </c>
      <c r="AW191" s="90"/>
      <c r="AX191" s="35"/>
      <c r="AY191" s="35"/>
      <c r="AZ191" s="35"/>
      <c r="BA191" s="35"/>
      <c r="BB191" s="65"/>
      <c r="BC191" s="35"/>
      <c r="BD191" s="35"/>
      <c r="BE191" s="65"/>
      <c r="BF191" s="35"/>
      <c r="BG191" s="35"/>
      <c r="BH191" s="35"/>
      <c r="BI191" s="35"/>
    </row>
    <row r="192" spans="1:61" s="36" customFormat="1">
      <c r="A192" s="92"/>
      <c r="B192" s="67">
        <v>180</v>
      </c>
      <c r="C192" s="104"/>
      <c r="D192" s="68"/>
      <c r="E192" s="93"/>
      <c r="F192" s="671"/>
      <c r="G192" s="671"/>
      <c r="H192" s="71"/>
      <c r="I192" s="72"/>
      <c r="J192" s="71"/>
      <c r="K192" s="673" t="str">
        <f t="shared" si="6"/>
        <v/>
      </c>
      <c r="L192" s="673" t="str">
        <f>IF($G192="","",IF(OR('2.全体概要'!$C$15=1,'2.全体概要'!$C$15=2),INDEX($BD$15:$BD$16,MATCH($G192,$BC$15:$BC$16,-1)),IF('2.全体概要'!$C$15=3,INDEX($BD$14:$BD$15,MATCH($G192,$BC$14:$BC$15,-1)),INDEX($BD$13:$BD$14,MATCH($G192,$BC$13:$BC$14,-1)))))</f>
        <v/>
      </c>
      <c r="M192" s="673" t="str">
        <f t="shared" si="7"/>
        <v/>
      </c>
      <c r="N192" s="674">
        <f t="shared" si="8"/>
        <v>0</v>
      </c>
      <c r="O192" s="90"/>
      <c r="P192" s="160"/>
      <c r="Q192" s="66"/>
      <c r="R192" s="88"/>
      <c r="S192" s="161"/>
      <c r="T192" s="66"/>
      <c r="U192" s="90"/>
      <c r="V192" s="160"/>
      <c r="W192" s="66"/>
      <c r="X192" s="88"/>
      <c r="Y192" s="161"/>
      <c r="Z192" s="66"/>
      <c r="AA192" s="90"/>
      <c r="AB192" s="71"/>
      <c r="AC192" s="90"/>
      <c r="AD192" s="160"/>
      <c r="AE192" s="90"/>
      <c r="AF192" s="160"/>
      <c r="AG192" s="90"/>
      <c r="AH192" s="71"/>
      <c r="AI192" s="90"/>
      <c r="AJ192" s="160"/>
      <c r="AK192" s="90"/>
      <c r="AL192" s="74"/>
      <c r="AM192" s="90"/>
      <c r="AN192" s="74"/>
      <c r="AO192" s="90"/>
      <c r="AP192" s="76"/>
      <c r="AQ192" s="90"/>
      <c r="AR192" s="71"/>
      <c r="AS192" s="324"/>
      <c r="AT192" s="90"/>
      <c r="AU192" s="71"/>
      <c r="AV192" s="677" t="str">
        <f>IF(AU192="","",IF(AU192="A",'12.パネルラジエーター設備費用算出シート'!$G$13,IF(AU192="B",'12.パネルラジエーター設備費用算出シート'!$N$13,IF(AU192="C",'12.パネルラジエーター設備費用算出シート'!$G$23,IF(AU192="D",'12.パネルラジエーター設備費用算出シート'!$N$23,IF(AU192="E",'12.パネルラジエーター設備費用算出シート'!$G$33,IF(AU192="F",'12.パネルラジエーター設備費用算出シート'!$N$33,IF(AU192="G",'12.パネルラジエーター設備費用算出シート'!$G$43,IF(AU192="H",'12.パネルラジエーター設備費用算出シート'!$N$43,IF(AU192="I",'12.パネルラジエーター設備費用算出シート'!$G$54,'12.パネルラジエーター設備費用算出シート'!$N$54))))))))))</f>
        <v/>
      </c>
      <c r="AW192" s="90"/>
      <c r="AX192" s="35"/>
      <c r="AY192" s="35"/>
      <c r="AZ192" s="35"/>
      <c r="BA192" s="35"/>
      <c r="BB192" s="65"/>
      <c r="BC192" s="35"/>
      <c r="BD192" s="35"/>
      <c r="BE192" s="65"/>
      <c r="BF192" s="35"/>
      <c r="BG192" s="35"/>
      <c r="BH192" s="35"/>
      <c r="BI192" s="35"/>
    </row>
    <row r="193" spans="1:61" s="36" customFormat="1">
      <c r="A193" s="92"/>
      <c r="B193" s="67">
        <v>181</v>
      </c>
      <c r="C193" s="104"/>
      <c r="D193" s="68"/>
      <c r="E193" s="93"/>
      <c r="F193" s="671"/>
      <c r="G193" s="671"/>
      <c r="H193" s="71"/>
      <c r="I193" s="72"/>
      <c r="J193" s="71"/>
      <c r="K193" s="673" t="str">
        <f t="shared" si="6"/>
        <v/>
      </c>
      <c r="L193" s="673" t="str">
        <f>IF($G193="","",IF(OR('2.全体概要'!$C$15=1,'2.全体概要'!$C$15=2),INDEX($BD$15:$BD$16,MATCH($G193,$BC$15:$BC$16,-1)),IF('2.全体概要'!$C$15=3,INDEX($BD$14:$BD$15,MATCH($G193,$BC$14:$BC$15,-1)),INDEX($BD$13:$BD$14,MATCH($G193,$BC$13:$BC$14,-1)))))</f>
        <v/>
      </c>
      <c r="M193" s="673" t="str">
        <f t="shared" si="7"/>
        <v/>
      </c>
      <c r="N193" s="674">
        <f t="shared" si="8"/>
        <v>0</v>
      </c>
      <c r="O193" s="90"/>
      <c r="P193" s="160"/>
      <c r="Q193" s="66"/>
      <c r="R193" s="88"/>
      <c r="S193" s="161"/>
      <c r="T193" s="66"/>
      <c r="U193" s="90"/>
      <c r="V193" s="160"/>
      <c r="W193" s="66"/>
      <c r="X193" s="88"/>
      <c r="Y193" s="161"/>
      <c r="Z193" s="66"/>
      <c r="AA193" s="90"/>
      <c r="AB193" s="71"/>
      <c r="AC193" s="90"/>
      <c r="AD193" s="160"/>
      <c r="AE193" s="90"/>
      <c r="AF193" s="160"/>
      <c r="AG193" s="90"/>
      <c r="AH193" s="71"/>
      <c r="AI193" s="90"/>
      <c r="AJ193" s="160"/>
      <c r="AK193" s="90"/>
      <c r="AL193" s="74"/>
      <c r="AM193" s="90"/>
      <c r="AN193" s="74"/>
      <c r="AO193" s="90"/>
      <c r="AP193" s="76"/>
      <c r="AQ193" s="90"/>
      <c r="AR193" s="71"/>
      <c r="AS193" s="324"/>
      <c r="AT193" s="90"/>
      <c r="AU193" s="71"/>
      <c r="AV193" s="677" t="str">
        <f>IF(AU193="","",IF(AU193="A",'12.パネルラジエーター設備費用算出シート'!$G$13,IF(AU193="B",'12.パネルラジエーター設備費用算出シート'!$N$13,IF(AU193="C",'12.パネルラジエーター設備費用算出シート'!$G$23,IF(AU193="D",'12.パネルラジエーター設備費用算出シート'!$N$23,IF(AU193="E",'12.パネルラジエーター設備費用算出シート'!$G$33,IF(AU193="F",'12.パネルラジエーター設備費用算出シート'!$N$33,IF(AU193="G",'12.パネルラジエーター設備費用算出シート'!$G$43,IF(AU193="H",'12.パネルラジエーター設備費用算出シート'!$N$43,IF(AU193="I",'12.パネルラジエーター設備費用算出シート'!$G$54,'12.パネルラジエーター設備費用算出シート'!$N$54))))))))))</f>
        <v/>
      </c>
      <c r="AW193" s="90"/>
      <c r="AX193" s="35"/>
      <c r="AY193" s="35"/>
      <c r="AZ193" s="35"/>
      <c r="BA193" s="35"/>
      <c r="BB193" s="65"/>
      <c r="BC193" s="35"/>
      <c r="BD193" s="35"/>
      <c r="BE193" s="65"/>
      <c r="BF193" s="35"/>
      <c r="BG193" s="35"/>
      <c r="BH193" s="35"/>
      <c r="BI193" s="35"/>
    </row>
    <row r="194" spans="1:61" s="36" customFormat="1">
      <c r="A194" s="92"/>
      <c r="B194" s="67">
        <v>182</v>
      </c>
      <c r="C194" s="104"/>
      <c r="D194" s="68"/>
      <c r="E194" s="93"/>
      <c r="F194" s="671"/>
      <c r="G194" s="671"/>
      <c r="H194" s="71"/>
      <c r="I194" s="72"/>
      <c r="J194" s="71"/>
      <c r="K194" s="673" t="str">
        <f t="shared" si="6"/>
        <v/>
      </c>
      <c r="L194" s="673" t="str">
        <f>IF($G194="","",IF(OR('2.全体概要'!$C$15=1,'2.全体概要'!$C$15=2),INDEX($BD$15:$BD$16,MATCH($G194,$BC$15:$BC$16,-1)),IF('2.全体概要'!$C$15=3,INDEX($BD$14:$BD$15,MATCH($G194,$BC$14:$BC$15,-1)),INDEX($BD$13:$BD$14,MATCH($G194,$BC$13:$BC$14,-1)))))</f>
        <v/>
      </c>
      <c r="M194" s="673" t="str">
        <f t="shared" si="7"/>
        <v/>
      </c>
      <c r="N194" s="674">
        <f t="shared" si="8"/>
        <v>0</v>
      </c>
      <c r="O194" s="90"/>
      <c r="P194" s="160"/>
      <c r="Q194" s="66"/>
      <c r="R194" s="88"/>
      <c r="S194" s="161"/>
      <c r="T194" s="66"/>
      <c r="U194" s="90"/>
      <c r="V194" s="160"/>
      <c r="W194" s="66"/>
      <c r="X194" s="88"/>
      <c r="Y194" s="161"/>
      <c r="Z194" s="66"/>
      <c r="AA194" s="90"/>
      <c r="AB194" s="71"/>
      <c r="AC194" s="90"/>
      <c r="AD194" s="160"/>
      <c r="AE194" s="90"/>
      <c r="AF194" s="160"/>
      <c r="AG194" s="90"/>
      <c r="AH194" s="71"/>
      <c r="AI194" s="90"/>
      <c r="AJ194" s="160"/>
      <c r="AK194" s="90"/>
      <c r="AL194" s="74"/>
      <c r="AM194" s="90"/>
      <c r="AN194" s="74"/>
      <c r="AO194" s="90"/>
      <c r="AP194" s="76"/>
      <c r="AQ194" s="90"/>
      <c r="AR194" s="71"/>
      <c r="AS194" s="324"/>
      <c r="AT194" s="90"/>
      <c r="AU194" s="71"/>
      <c r="AV194" s="677" t="str">
        <f>IF(AU194="","",IF(AU194="A",'12.パネルラジエーター設備費用算出シート'!$G$13,IF(AU194="B",'12.パネルラジエーター設備費用算出シート'!$N$13,IF(AU194="C",'12.パネルラジエーター設備費用算出シート'!$G$23,IF(AU194="D",'12.パネルラジエーター設備費用算出シート'!$N$23,IF(AU194="E",'12.パネルラジエーター設備費用算出シート'!$G$33,IF(AU194="F",'12.パネルラジエーター設備費用算出シート'!$N$33,IF(AU194="G",'12.パネルラジエーター設備費用算出シート'!$G$43,IF(AU194="H",'12.パネルラジエーター設備費用算出シート'!$N$43,IF(AU194="I",'12.パネルラジエーター設備費用算出シート'!$G$54,'12.パネルラジエーター設備費用算出シート'!$N$54))))))))))</f>
        <v/>
      </c>
      <c r="AW194" s="90"/>
      <c r="AX194" s="35"/>
      <c r="AY194" s="35"/>
      <c r="AZ194" s="35"/>
      <c r="BA194" s="35"/>
      <c r="BB194" s="65"/>
      <c r="BC194" s="35"/>
      <c r="BD194" s="35"/>
      <c r="BE194" s="65"/>
      <c r="BF194" s="35"/>
      <c r="BG194" s="35"/>
      <c r="BH194" s="35"/>
      <c r="BI194" s="35"/>
    </row>
    <row r="195" spans="1:61" s="36" customFormat="1">
      <c r="A195" s="92"/>
      <c r="B195" s="67">
        <v>183</v>
      </c>
      <c r="C195" s="104"/>
      <c r="D195" s="68"/>
      <c r="E195" s="93"/>
      <c r="F195" s="671"/>
      <c r="G195" s="671"/>
      <c r="H195" s="71"/>
      <c r="I195" s="72"/>
      <c r="J195" s="71"/>
      <c r="K195" s="673" t="str">
        <f t="shared" si="6"/>
        <v/>
      </c>
      <c r="L195" s="673" t="str">
        <f>IF($G195="","",IF(OR('2.全体概要'!$C$15=1,'2.全体概要'!$C$15=2),INDEX($BD$15:$BD$16,MATCH($G195,$BC$15:$BC$16,-1)),IF('2.全体概要'!$C$15=3,INDEX($BD$14:$BD$15,MATCH($G195,$BC$14:$BC$15,-1)),INDEX($BD$13:$BD$14,MATCH($G195,$BC$13:$BC$14,-1)))))</f>
        <v/>
      </c>
      <c r="M195" s="673" t="str">
        <f t="shared" si="7"/>
        <v/>
      </c>
      <c r="N195" s="674">
        <f t="shared" si="8"/>
        <v>0</v>
      </c>
      <c r="O195" s="90"/>
      <c r="P195" s="160"/>
      <c r="Q195" s="66"/>
      <c r="R195" s="88"/>
      <c r="S195" s="161"/>
      <c r="T195" s="66"/>
      <c r="U195" s="90"/>
      <c r="V195" s="160"/>
      <c r="W195" s="66"/>
      <c r="X195" s="88"/>
      <c r="Y195" s="161"/>
      <c r="Z195" s="66"/>
      <c r="AA195" s="90"/>
      <c r="AB195" s="71"/>
      <c r="AC195" s="90"/>
      <c r="AD195" s="160"/>
      <c r="AE195" s="90"/>
      <c r="AF195" s="160"/>
      <c r="AG195" s="90"/>
      <c r="AH195" s="71"/>
      <c r="AI195" s="90"/>
      <c r="AJ195" s="160"/>
      <c r="AK195" s="90"/>
      <c r="AL195" s="74"/>
      <c r="AM195" s="90"/>
      <c r="AN195" s="74"/>
      <c r="AO195" s="90"/>
      <c r="AP195" s="76"/>
      <c r="AQ195" s="90"/>
      <c r="AR195" s="71"/>
      <c r="AS195" s="324"/>
      <c r="AT195" s="90"/>
      <c r="AU195" s="71"/>
      <c r="AV195" s="677" t="str">
        <f>IF(AU195="","",IF(AU195="A",'12.パネルラジエーター設備費用算出シート'!$G$13,IF(AU195="B",'12.パネルラジエーター設備費用算出シート'!$N$13,IF(AU195="C",'12.パネルラジエーター設備費用算出シート'!$G$23,IF(AU195="D",'12.パネルラジエーター設備費用算出シート'!$N$23,IF(AU195="E",'12.パネルラジエーター設備費用算出シート'!$G$33,IF(AU195="F",'12.パネルラジエーター設備費用算出シート'!$N$33,IF(AU195="G",'12.パネルラジエーター設備費用算出シート'!$G$43,IF(AU195="H",'12.パネルラジエーター設備費用算出シート'!$N$43,IF(AU195="I",'12.パネルラジエーター設備費用算出シート'!$G$54,'12.パネルラジエーター設備費用算出シート'!$N$54))))))))))</f>
        <v/>
      </c>
      <c r="AW195" s="90"/>
      <c r="AX195" s="35"/>
      <c r="AY195" s="35"/>
      <c r="AZ195" s="35"/>
      <c r="BA195" s="35"/>
      <c r="BB195" s="65"/>
      <c r="BC195" s="35"/>
      <c r="BD195" s="35"/>
      <c r="BE195" s="65"/>
      <c r="BF195" s="35"/>
      <c r="BG195" s="35"/>
      <c r="BH195" s="35"/>
      <c r="BI195" s="35"/>
    </row>
    <row r="196" spans="1:61" s="36" customFormat="1">
      <c r="A196" s="92"/>
      <c r="B196" s="67">
        <v>184</v>
      </c>
      <c r="C196" s="104"/>
      <c r="D196" s="68"/>
      <c r="E196" s="93"/>
      <c r="F196" s="671"/>
      <c r="G196" s="671"/>
      <c r="H196" s="71"/>
      <c r="I196" s="72"/>
      <c r="J196" s="71"/>
      <c r="K196" s="673" t="str">
        <f t="shared" si="6"/>
        <v/>
      </c>
      <c r="L196" s="673" t="str">
        <f>IF($G196="","",IF(OR('2.全体概要'!$C$15=1,'2.全体概要'!$C$15=2),INDEX($BD$15:$BD$16,MATCH($G196,$BC$15:$BC$16,-1)),IF('2.全体概要'!$C$15=3,INDEX($BD$14:$BD$15,MATCH($G196,$BC$14:$BC$15,-1)),INDEX($BD$13:$BD$14,MATCH($G196,$BC$13:$BC$14,-1)))))</f>
        <v/>
      </c>
      <c r="M196" s="673" t="str">
        <f t="shared" si="7"/>
        <v/>
      </c>
      <c r="N196" s="674">
        <f t="shared" si="8"/>
        <v>0</v>
      </c>
      <c r="O196" s="90"/>
      <c r="P196" s="160"/>
      <c r="Q196" s="66"/>
      <c r="R196" s="88"/>
      <c r="S196" s="161"/>
      <c r="T196" s="66"/>
      <c r="U196" s="90"/>
      <c r="V196" s="160"/>
      <c r="W196" s="66"/>
      <c r="X196" s="88"/>
      <c r="Y196" s="161"/>
      <c r="Z196" s="66"/>
      <c r="AA196" s="90"/>
      <c r="AB196" s="71"/>
      <c r="AC196" s="90"/>
      <c r="AD196" s="160"/>
      <c r="AE196" s="90"/>
      <c r="AF196" s="160"/>
      <c r="AG196" s="90"/>
      <c r="AH196" s="71"/>
      <c r="AI196" s="90"/>
      <c r="AJ196" s="160"/>
      <c r="AK196" s="90"/>
      <c r="AL196" s="74"/>
      <c r="AM196" s="90"/>
      <c r="AN196" s="74"/>
      <c r="AO196" s="90"/>
      <c r="AP196" s="76"/>
      <c r="AQ196" s="90"/>
      <c r="AR196" s="71"/>
      <c r="AS196" s="324"/>
      <c r="AT196" s="90"/>
      <c r="AU196" s="71"/>
      <c r="AV196" s="677" t="str">
        <f>IF(AU196="","",IF(AU196="A",'12.パネルラジエーター設備費用算出シート'!$G$13,IF(AU196="B",'12.パネルラジエーター設備費用算出シート'!$N$13,IF(AU196="C",'12.パネルラジエーター設備費用算出シート'!$G$23,IF(AU196="D",'12.パネルラジエーター設備費用算出シート'!$N$23,IF(AU196="E",'12.パネルラジエーター設備費用算出シート'!$G$33,IF(AU196="F",'12.パネルラジエーター設備費用算出シート'!$N$33,IF(AU196="G",'12.パネルラジエーター設備費用算出シート'!$G$43,IF(AU196="H",'12.パネルラジエーター設備費用算出シート'!$N$43,IF(AU196="I",'12.パネルラジエーター設備費用算出シート'!$G$54,'12.パネルラジエーター設備費用算出シート'!$N$54))))))))))</f>
        <v/>
      </c>
      <c r="AW196" s="90"/>
      <c r="AX196" s="35"/>
      <c r="AY196" s="35"/>
      <c r="AZ196" s="35"/>
      <c r="BA196" s="35"/>
      <c r="BB196" s="65"/>
      <c r="BC196" s="35"/>
      <c r="BD196" s="35"/>
      <c r="BE196" s="65"/>
      <c r="BF196" s="35"/>
      <c r="BG196" s="35"/>
      <c r="BH196" s="35"/>
      <c r="BI196" s="35"/>
    </row>
    <row r="197" spans="1:61" s="36" customFormat="1">
      <c r="A197" s="92"/>
      <c r="B197" s="67">
        <v>185</v>
      </c>
      <c r="C197" s="104"/>
      <c r="D197" s="68"/>
      <c r="E197" s="93"/>
      <c r="F197" s="671"/>
      <c r="G197" s="671"/>
      <c r="H197" s="71"/>
      <c r="I197" s="72"/>
      <c r="J197" s="71"/>
      <c r="K197" s="673" t="str">
        <f t="shared" si="6"/>
        <v/>
      </c>
      <c r="L197" s="673" t="str">
        <f>IF($G197="","",IF(OR('2.全体概要'!$C$15=1,'2.全体概要'!$C$15=2),INDEX($BD$15:$BD$16,MATCH($G197,$BC$15:$BC$16,-1)),IF('2.全体概要'!$C$15=3,INDEX($BD$14:$BD$15,MATCH($G197,$BC$14:$BC$15,-1)),INDEX($BD$13:$BD$14,MATCH($G197,$BC$13:$BC$14,-1)))))</f>
        <v/>
      </c>
      <c r="M197" s="673" t="str">
        <f t="shared" si="7"/>
        <v/>
      </c>
      <c r="N197" s="674">
        <f t="shared" si="8"/>
        <v>0</v>
      </c>
      <c r="O197" s="90"/>
      <c r="P197" s="160"/>
      <c r="Q197" s="66"/>
      <c r="R197" s="88"/>
      <c r="S197" s="161"/>
      <c r="T197" s="66"/>
      <c r="U197" s="90"/>
      <c r="V197" s="160"/>
      <c r="W197" s="66"/>
      <c r="X197" s="88"/>
      <c r="Y197" s="161"/>
      <c r="Z197" s="66"/>
      <c r="AA197" s="90"/>
      <c r="AB197" s="71"/>
      <c r="AC197" s="90"/>
      <c r="AD197" s="160"/>
      <c r="AE197" s="90"/>
      <c r="AF197" s="160"/>
      <c r="AG197" s="90"/>
      <c r="AH197" s="71"/>
      <c r="AI197" s="90"/>
      <c r="AJ197" s="160"/>
      <c r="AK197" s="90"/>
      <c r="AL197" s="74"/>
      <c r="AM197" s="90"/>
      <c r="AN197" s="74"/>
      <c r="AO197" s="90"/>
      <c r="AP197" s="76"/>
      <c r="AQ197" s="90"/>
      <c r="AR197" s="71"/>
      <c r="AS197" s="324"/>
      <c r="AT197" s="90"/>
      <c r="AU197" s="71"/>
      <c r="AV197" s="677" t="str">
        <f>IF(AU197="","",IF(AU197="A",'12.パネルラジエーター設備費用算出シート'!$G$13,IF(AU197="B",'12.パネルラジエーター設備費用算出シート'!$N$13,IF(AU197="C",'12.パネルラジエーター設備費用算出シート'!$G$23,IF(AU197="D",'12.パネルラジエーター設備費用算出シート'!$N$23,IF(AU197="E",'12.パネルラジエーター設備費用算出シート'!$G$33,IF(AU197="F",'12.パネルラジエーター設備費用算出シート'!$N$33,IF(AU197="G",'12.パネルラジエーター設備費用算出シート'!$G$43,IF(AU197="H",'12.パネルラジエーター設備費用算出シート'!$N$43,IF(AU197="I",'12.パネルラジエーター設備費用算出シート'!$G$54,'12.パネルラジエーター設備費用算出シート'!$N$54))))))))))</f>
        <v/>
      </c>
      <c r="AW197" s="90"/>
      <c r="AX197" s="35"/>
      <c r="AY197" s="35"/>
      <c r="AZ197" s="35"/>
      <c r="BA197" s="35"/>
      <c r="BB197" s="65"/>
      <c r="BC197" s="35"/>
      <c r="BD197" s="35"/>
      <c r="BE197" s="65"/>
      <c r="BF197" s="35"/>
      <c r="BG197" s="35"/>
      <c r="BH197" s="35"/>
      <c r="BI197" s="35"/>
    </row>
    <row r="198" spans="1:61" s="36" customFormat="1">
      <c r="A198" s="92"/>
      <c r="B198" s="67">
        <v>186</v>
      </c>
      <c r="C198" s="104"/>
      <c r="D198" s="68"/>
      <c r="E198" s="93"/>
      <c r="F198" s="671"/>
      <c r="G198" s="671"/>
      <c r="H198" s="71"/>
      <c r="I198" s="72"/>
      <c r="J198" s="71"/>
      <c r="K198" s="673" t="str">
        <f t="shared" si="6"/>
        <v/>
      </c>
      <c r="L198" s="673" t="str">
        <f>IF($G198="","",IF(OR('2.全体概要'!$C$15=1,'2.全体概要'!$C$15=2),INDEX($BD$15:$BD$16,MATCH($G198,$BC$15:$BC$16,-1)),IF('2.全体概要'!$C$15=3,INDEX($BD$14:$BD$15,MATCH($G198,$BC$14:$BC$15,-1)),INDEX($BD$13:$BD$14,MATCH($G198,$BC$13:$BC$14,-1)))))</f>
        <v/>
      </c>
      <c r="M198" s="673" t="str">
        <f t="shared" si="7"/>
        <v/>
      </c>
      <c r="N198" s="674">
        <f t="shared" si="8"/>
        <v>0</v>
      </c>
      <c r="O198" s="90"/>
      <c r="P198" s="160"/>
      <c r="Q198" s="66"/>
      <c r="R198" s="88"/>
      <c r="S198" s="161"/>
      <c r="T198" s="66"/>
      <c r="U198" s="90"/>
      <c r="V198" s="160"/>
      <c r="W198" s="66"/>
      <c r="X198" s="88"/>
      <c r="Y198" s="161"/>
      <c r="Z198" s="66"/>
      <c r="AA198" s="90"/>
      <c r="AB198" s="71"/>
      <c r="AC198" s="90"/>
      <c r="AD198" s="160"/>
      <c r="AE198" s="90"/>
      <c r="AF198" s="160"/>
      <c r="AG198" s="90"/>
      <c r="AH198" s="71"/>
      <c r="AI198" s="90"/>
      <c r="AJ198" s="160"/>
      <c r="AK198" s="90"/>
      <c r="AL198" s="74"/>
      <c r="AM198" s="90"/>
      <c r="AN198" s="74"/>
      <c r="AO198" s="90"/>
      <c r="AP198" s="76"/>
      <c r="AQ198" s="90"/>
      <c r="AR198" s="71"/>
      <c r="AS198" s="324"/>
      <c r="AT198" s="90"/>
      <c r="AU198" s="71"/>
      <c r="AV198" s="677" t="str">
        <f>IF(AU198="","",IF(AU198="A",'12.パネルラジエーター設備費用算出シート'!$G$13,IF(AU198="B",'12.パネルラジエーター設備費用算出シート'!$N$13,IF(AU198="C",'12.パネルラジエーター設備費用算出シート'!$G$23,IF(AU198="D",'12.パネルラジエーター設備費用算出シート'!$N$23,IF(AU198="E",'12.パネルラジエーター設備費用算出シート'!$G$33,IF(AU198="F",'12.パネルラジエーター設備費用算出シート'!$N$33,IF(AU198="G",'12.パネルラジエーター設備費用算出シート'!$G$43,IF(AU198="H",'12.パネルラジエーター設備費用算出シート'!$N$43,IF(AU198="I",'12.パネルラジエーター設備費用算出シート'!$G$54,'12.パネルラジエーター設備費用算出シート'!$N$54))))))))))</f>
        <v/>
      </c>
      <c r="AW198" s="90"/>
      <c r="AX198" s="35"/>
      <c r="AY198" s="35"/>
      <c r="AZ198" s="35"/>
      <c r="BA198" s="35"/>
      <c r="BB198" s="65"/>
      <c r="BC198" s="35"/>
      <c r="BD198" s="35"/>
      <c r="BE198" s="65"/>
      <c r="BF198" s="35"/>
      <c r="BG198" s="35"/>
      <c r="BH198" s="35"/>
      <c r="BI198" s="35"/>
    </row>
    <row r="199" spans="1:61" s="36" customFormat="1">
      <c r="A199" s="92"/>
      <c r="B199" s="67">
        <v>187</v>
      </c>
      <c r="C199" s="104"/>
      <c r="D199" s="68"/>
      <c r="E199" s="93"/>
      <c r="F199" s="671"/>
      <c r="G199" s="671"/>
      <c r="H199" s="71"/>
      <c r="I199" s="72"/>
      <c r="J199" s="71"/>
      <c r="K199" s="673" t="str">
        <f t="shared" si="6"/>
        <v/>
      </c>
      <c r="L199" s="673" t="str">
        <f>IF($G199="","",IF(OR('2.全体概要'!$C$15=1,'2.全体概要'!$C$15=2),INDEX($BD$15:$BD$16,MATCH($G199,$BC$15:$BC$16,-1)),IF('2.全体概要'!$C$15=3,INDEX($BD$14:$BD$15,MATCH($G199,$BC$14:$BC$15,-1)),INDEX($BD$13:$BD$14,MATCH($G199,$BC$13:$BC$14,-1)))))</f>
        <v/>
      </c>
      <c r="M199" s="673" t="str">
        <f t="shared" si="7"/>
        <v/>
      </c>
      <c r="N199" s="674">
        <f t="shared" si="8"/>
        <v>0</v>
      </c>
      <c r="O199" s="90"/>
      <c r="P199" s="160"/>
      <c r="Q199" s="66"/>
      <c r="R199" s="88"/>
      <c r="S199" s="161"/>
      <c r="T199" s="66"/>
      <c r="U199" s="90"/>
      <c r="V199" s="160"/>
      <c r="W199" s="66"/>
      <c r="X199" s="88"/>
      <c r="Y199" s="161"/>
      <c r="Z199" s="66"/>
      <c r="AA199" s="90"/>
      <c r="AB199" s="71"/>
      <c r="AC199" s="90"/>
      <c r="AD199" s="160"/>
      <c r="AE199" s="90"/>
      <c r="AF199" s="160"/>
      <c r="AG199" s="90"/>
      <c r="AH199" s="71"/>
      <c r="AI199" s="90"/>
      <c r="AJ199" s="160"/>
      <c r="AK199" s="90"/>
      <c r="AL199" s="74"/>
      <c r="AM199" s="90"/>
      <c r="AN199" s="74"/>
      <c r="AO199" s="90"/>
      <c r="AP199" s="76"/>
      <c r="AQ199" s="90"/>
      <c r="AR199" s="71"/>
      <c r="AS199" s="324"/>
      <c r="AT199" s="90"/>
      <c r="AU199" s="71"/>
      <c r="AV199" s="677" t="str">
        <f>IF(AU199="","",IF(AU199="A",'12.パネルラジエーター設備費用算出シート'!$G$13,IF(AU199="B",'12.パネルラジエーター設備費用算出シート'!$N$13,IF(AU199="C",'12.パネルラジエーター設備費用算出シート'!$G$23,IF(AU199="D",'12.パネルラジエーター設備費用算出シート'!$N$23,IF(AU199="E",'12.パネルラジエーター設備費用算出シート'!$G$33,IF(AU199="F",'12.パネルラジエーター設備費用算出シート'!$N$33,IF(AU199="G",'12.パネルラジエーター設備費用算出シート'!$G$43,IF(AU199="H",'12.パネルラジエーター設備費用算出シート'!$N$43,IF(AU199="I",'12.パネルラジエーター設備費用算出シート'!$G$54,'12.パネルラジエーター設備費用算出シート'!$N$54))))))))))</f>
        <v/>
      </c>
      <c r="AW199" s="90"/>
      <c r="AX199" s="35"/>
      <c r="AY199" s="35"/>
      <c r="AZ199" s="35"/>
      <c r="BA199" s="35"/>
      <c r="BB199" s="65"/>
      <c r="BC199" s="35"/>
      <c r="BD199" s="35"/>
      <c r="BE199" s="65"/>
      <c r="BF199" s="35"/>
      <c r="BG199" s="35"/>
      <c r="BH199" s="35"/>
      <c r="BI199" s="35"/>
    </row>
    <row r="200" spans="1:61" s="36" customFormat="1">
      <c r="A200" s="92"/>
      <c r="B200" s="67">
        <v>188</v>
      </c>
      <c r="C200" s="104"/>
      <c r="D200" s="68"/>
      <c r="E200" s="93"/>
      <c r="F200" s="671"/>
      <c r="G200" s="671"/>
      <c r="H200" s="71"/>
      <c r="I200" s="72"/>
      <c r="J200" s="71"/>
      <c r="K200" s="673" t="str">
        <f t="shared" si="6"/>
        <v/>
      </c>
      <c r="L200" s="673" t="str">
        <f>IF($G200="","",IF(OR('2.全体概要'!$C$15=1,'2.全体概要'!$C$15=2),INDEX($BD$15:$BD$16,MATCH($G200,$BC$15:$BC$16,-1)),IF('2.全体概要'!$C$15=3,INDEX($BD$14:$BD$15,MATCH($G200,$BC$14:$BC$15,-1)),INDEX($BD$13:$BD$14,MATCH($G200,$BC$13:$BC$14,-1)))))</f>
        <v/>
      </c>
      <c r="M200" s="673" t="str">
        <f t="shared" si="7"/>
        <v/>
      </c>
      <c r="N200" s="674">
        <f t="shared" si="8"/>
        <v>0</v>
      </c>
      <c r="O200" s="90"/>
      <c r="P200" s="160"/>
      <c r="Q200" s="66"/>
      <c r="R200" s="88"/>
      <c r="S200" s="161"/>
      <c r="T200" s="66"/>
      <c r="U200" s="90"/>
      <c r="V200" s="160"/>
      <c r="W200" s="66"/>
      <c r="X200" s="88"/>
      <c r="Y200" s="161"/>
      <c r="Z200" s="66"/>
      <c r="AA200" s="90"/>
      <c r="AB200" s="71"/>
      <c r="AC200" s="90"/>
      <c r="AD200" s="160"/>
      <c r="AE200" s="90"/>
      <c r="AF200" s="160"/>
      <c r="AG200" s="90"/>
      <c r="AH200" s="71"/>
      <c r="AI200" s="90"/>
      <c r="AJ200" s="160"/>
      <c r="AK200" s="90"/>
      <c r="AL200" s="74"/>
      <c r="AM200" s="90"/>
      <c r="AN200" s="74"/>
      <c r="AO200" s="90"/>
      <c r="AP200" s="76"/>
      <c r="AQ200" s="90"/>
      <c r="AR200" s="71"/>
      <c r="AS200" s="324"/>
      <c r="AT200" s="90"/>
      <c r="AU200" s="71"/>
      <c r="AV200" s="677" t="str">
        <f>IF(AU200="","",IF(AU200="A",'12.パネルラジエーター設備費用算出シート'!$G$13,IF(AU200="B",'12.パネルラジエーター設備費用算出シート'!$N$13,IF(AU200="C",'12.パネルラジエーター設備費用算出シート'!$G$23,IF(AU200="D",'12.パネルラジエーター設備費用算出シート'!$N$23,IF(AU200="E",'12.パネルラジエーター設備費用算出シート'!$G$33,IF(AU200="F",'12.パネルラジエーター設備費用算出シート'!$N$33,IF(AU200="G",'12.パネルラジエーター設備費用算出シート'!$G$43,IF(AU200="H",'12.パネルラジエーター設備費用算出シート'!$N$43,IF(AU200="I",'12.パネルラジエーター設備費用算出シート'!$G$54,'12.パネルラジエーター設備費用算出シート'!$N$54))))))))))</f>
        <v/>
      </c>
      <c r="AW200" s="90"/>
      <c r="AX200" s="35"/>
      <c r="AY200" s="35"/>
      <c r="AZ200" s="35"/>
      <c r="BA200" s="35"/>
      <c r="BB200" s="65"/>
      <c r="BC200" s="35"/>
      <c r="BD200" s="35"/>
      <c r="BE200" s="65"/>
      <c r="BF200" s="35"/>
      <c r="BG200" s="35"/>
      <c r="BH200" s="35"/>
      <c r="BI200" s="35"/>
    </row>
    <row r="201" spans="1:61" s="36" customFormat="1">
      <c r="A201" s="92"/>
      <c r="B201" s="67">
        <v>189</v>
      </c>
      <c r="C201" s="104"/>
      <c r="D201" s="68"/>
      <c r="E201" s="93"/>
      <c r="F201" s="671"/>
      <c r="G201" s="671"/>
      <c r="H201" s="71"/>
      <c r="I201" s="72"/>
      <c r="J201" s="71"/>
      <c r="K201" s="673" t="str">
        <f t="shared" si="6"/>
        <v/>
      </c>
      <c r="L201" s="673" t="str">
        <f>IF($G201="","",IF(OR('2.全体概要'!$C$15=1,'2.全体概要'!$C$15=2),INDEX($BD$15:$BD$16,MATCH($G201,$BC$15:$BC$16,-1)),IF('2.全体概要'!$C$15=3,INDEX($BD$14:$BD$15,MATCH($G201,$BC$14:$BC$15,-1)),INDEX($BD$13:$BD$14,MATCH($G201,$BC$13:$BC$14,-1)))))</f>
        <v/>
      </c>
      <c r="M201" s="673" t="str">
        <f t="shared" si="7"/>
        <v/>
      </c>
      <c r="N201" s="674">
        <f t="shared" si="8"/>
        <v>0</v>
      </c>
      <c r="O201" s="90"/>
      <c r="P201" s="160"/>
      <c r="Q201" s="66"/>
      <c r="R201" s="88"/>
      <c r="S201" s="161"/>
      <c r="T201" s="66"/>
      <c r="U201" s="90"/>
      <c r="V201" s="160"/>
      <c r="W201" s="66"/>
      <c r="X201" s="88"/>
      <c r="Y201" s="161"/>
      <c r="Z201" s="66"/>
      <c r="AA201" s="90"/>
      <c r="AB201" s="71"/>
      <c r="AC201" s="90"/>
      <c r="AD201" s="160"/>
      <c r="AE201" s="90"/>
      <c r="AF201" s="160"/>
      <c r="AG201" s="90"/>
      <c r="AH201" s="71"/>
      <c r="AI201" s="90"/>
      <c r="AJ201" s="160"/>
      <c r="AK201" s="90"/>
      <c r="AL201" s="74"/>
      <c r="AM201" s="90"/>
      <c r="AN201" s="74"/>
      <c r="AO201" s="90"/>
      <c r="AP201" s="76"/>
      <c r="AQ201" s="90"/>
      <c r="AR201" s="71"/>
      <c r="AS201" s="324"/>
      <c r="AT201" s="90"/>
      <c r="AU201" s="71"/>
      <c r="AV201" s="677" t="str">
        <f>IF(AU201="","",IF(AU201="A",'12.パネルラジエーター設備費用算出シート'!$G$13,IF(AU201="B",'12.パネルラジエーター設備費用算出シート'!$N$13,IF(AU201="C",'12.パネルラジエーター設備費用算出シート'!$G$23,IF(AU201="D",'12.パネルラジエーター設備費用算出シート'!$N$23,IF(AU201="E",'12.パネルラジエーター設備費用算出シート'!$G$33,IF(AU201="F",'12.パネルラジエーター設備費用算出シート'!$N$33,IF(AU201="G",'12.パネルラジエーター設備費用算出シート'!$G$43,IF(AU201="H",'12.パネルラジエーター設備費用算出シート'!$N$43,IF(AU201="I",'12.パネルラジエーター設備費用算出シート'!$G$54,'12.パネルラジエーター設備費用算出シート'!$N$54))))))))))</f>
        <v/>
      </c>
      <c r="AW201" s="90"/>
      <c r="AX201" s="35"/>
      <c r="AY201" s="35"/>
      <c r="AZ201" s="35"/>
      <c r="BA201" s="35"/>
      <c r="BB201" s="65"/>
      <c r="BC201" s="35"/>
      <c r="BD201" s="35"/>
      <c r="BE201" s="65"/>
      <c r="BF201" s="35"/>
      <c r="BG201" s="35"/>
      <c r="BH201" s="35"/>
      <c r="BI201" s="35"/>
    </row>
    <row r="202" spans="1:61" s="36" customFormat="1">
      <c r="A202" s="92"/>
      <c r="B202" s="67">
        <v>190</v>
      </c>
      <c r="C202" s="104"/>
      <c r="D202" s="68"/>
      <c r="E202" s="93"/>
      <c r="F202" s="671"/>
      <c r="G202" s="671"/>
      <c r="H202" s="71"/>
      <c r="I202" s="72"/>
      <c r="J202" s="71"/>
      <c r="K202" s="673" t="str">
        <f t="shared" si="6"/>
        <v/>
      </c>
      <c r="L202" s="673" t="str">
        <f>IF($G202="","",IF(OR('2.全体概要'!$C$15=1,'2.全体概要'!$C$15=2),INDEX($BD$15:$BD$16,MATCH($G202,$BC$15:$BC$16,-1)),IF('2.全体概要'!$C$15=3,INDEX($BD$14:$BD$15,MATCH($G202,$BC$14:$BC$15,-1)),INDEX($BD$13:$BD$14,MATCH($G202,$BC$13:$BC$14,-1)))))</f>
        <v/>
      </c>
      <c r="M202" s="673" t="str">
        <f t="shared" si="7"/>
        <v/>
      </c>
      <c r="N202" s="674">
        <f t="shared" si="8"/>
        <v>0</v>
      </c>
      <c r="O202" s="90"/>
      <c r="P202" s="160"/>
      <c r="Q202" s="66"/>
      <c r="R202" s="88"/>
      <c r="S202" s="161"/>
      <c r="T202" s="66"/>
      <c r="U202" s="90"/>
      <c r="V202" s="160"/>
      <c r="W202" s="66"/>
      <c r="X202" s="88"/>
      <c r="Y202" s="161"/>
      <c r="Z202" s="66"/>
      <c r="AA202" s="90"/>
      <c r="AB202" s="71"/>
      <c r="AC202" s="90"/>
      <c r="AD202" s="160"/>
      <c r="AE202" s="90"/>
      <c r="AF202" s="160"/>
      <c r="AG202" s="90"/>
      <c r="AH202" s="71"/>
      <c r="AI202" s="90"/>
      <c r="AJ202" s="160"/>
      <c r="AK202" s="90"/>
      <c r="AL202" s="74"/>
      <c r="AM202" s="90"/>
      <c r="AN202" s="74"/>
      <c r="AO202" s="90"/>
      <c r="AP202" s="76"/>
      <c r="AQ202" s="90"/>
      <c r="AR202" s="71"/>
      <c r="AS202" s="324"/>
      <c r="AT202" s="90"/>
      <c r="AU202" s="71"/>
      <c r="AV202" s="677" t="str">
        <f>IF(AU202="","",IF(AU202="A",'12.パネルラジエーター設備費用算出シート'!$G$13,IF(AU202="B",'12.パネルラジエーター設備費用算出シート'!$N$13,IF(AU202="C",'12.パネルラジエーター設備費用算出シート'!$G$23,IF(AU202="D",'12.パネルラジエーター設備費用算出シート'!$N$23,IF(AU202="E",'12.パネルラジエーター設備費用算出シート'!$G$33,IF(AU202="F",'12.パネルラジエーター設備費用算出シート'!$N$33,IF(AU202="G",'12.パネルラジエーター設備費用算出シート'!$G$43,IF(AU202="H",'12.パネルラジエーター設備費用算出シート'!$N$43,IF(AU202="I",'12.パネルラジエーター設備費用算出シート'!$G$54,'12.パネルラジエーター設備費用算出シート'!$N$54))))))))))</f>
        <v/>
      </c>
      <c r="AW202" s="90"/>
      <c r="AX202" s="35"/>
      <c r="AY202" s="35"/>
      <c r="AZ202" s="35"/>
      <c r="BA202" s="35"/>
      <c r="BB202" s="65"/>
      <c r="BC202" s="35"/>
      <c r="BD202" s="35"/>
      <c r="BE202" s="65"/>
      <c r="BF202" s="35"/>
      <c r="BG202" s="35"/>
      <c r="BH202" s="35"/>
      <c r="BI202" s="35"/>
    </row>
    <row r="203" spans="1:61" s="36" customFormat="1">
      <c r="A203" s="92"/>
      <c r="B203" s="67">
        <v>191</v>
      </c>
      <c r="C203" s="104"/>
      <c r="D203" s="68"/>
      <c r="E203" s="93"/>
      <c r="F203" s="671"/>
      <c r="G203" s="671"/>
      <c r="H203" s="71"/>
      <c r="I203" s="72"/>
      <c r="J203" s="71"/>
      <c r="K203" s="673" t="str">
        <f t="shared" si="6"/>
        <v/>
      </c>
      <c r="L203" s="673" t="str">
        <f>IF($G203="","",IF(OR('2.全体概要'!$C$15=1,'2.全体概要'!$C$15=2),INDEX($BD$15:$BD$16,MATCH($G203,$BC$15:$BC$16,-1)),IF('2.全体概要'!$C$15=3,INDEX($BD$14:$BD$15,MATCH($G203,$BC$14:$BC$15,-1)),INDEX($BD$13:$BD$14,MATCH($G203,$BC$13:$BC$14,-1)))))</f>
        <v/>
      </c>
      <c r="M203" s="673" t="str">
        <f t="shared" si="7"/>
        <v/>
      </c>
      <c r="N203" s="674">
        <f t="shared" si="8"/>
        <v>0</v>
      </c>
      <c r="O203" s="90"/>
      <c r="P203" s="160"/>
      <c r="Q203" s="66"/>
      <c r="R203" s="88"/>
      <c r="S203" s="161"/>
      <c r="T203" s="66"/>
      <c r="U203" s="90"/>
      <c r="V203" s="160"/>
      <c r="W203" s="66"/>
      <c r="X203" s="88"/>
      <c r="Y203" s="161"/>
      <c r="Z203" s="66"/>
      <c r="AA203" s="90"/>
      <c r="AB203" s="71"/>
      <c r="AC203" s="90"/>
      <c r="AD203" s="160"/>
      <c r="AE203" s="90"/>
      <c r="AF203" s="160"/>
      <c r="AG203" s="90"/>
      <c r="AH203" s="71"/>
      <c r="AI203" s="90"/>
      <c r="AJ203" s="160"/>
      <c r="AK203" s="90"/>
      <c r="AL203" s="74"/>
      <c r="AM203" s="90"/>
      <c r="AN203" s="74"/>
      <c r="AO203" s="90"/>
      <c r="AP203" s="76"/>
      <c r="AQ203" s="90"/>
      <c r="AR203" s="71"/>
      <c r="AS203" s="324"/>
      <c r="AT203" s="90"/>
      <c r="AU203" s="71"/>
      <c r="AV203" s="677" t="str">
        <f>IF(AU203="","",IF(AU203="A",'12.パネルラジエーター設備費用算出シート'!$G$13,IF(AU203="B",'12.パネルラジエーター設備費用算出シート'!$N$13,IF(AU203="C",'12.パネルラジエーター設備費用算出シート'!$G$23,IF(AU203="D",'12.パネルラジエーター設備費用算出シート'!$N$23,IF(AU203="E",'12.パネルラジエーター設備費用算出シート'!$G$33,IF(AU203="F",'12.パネルラジエーター設備費用算出シート'!$N$33,IF(AU203="G",'12.パネルラジエーター設備費用算出シート'!$G$43,IF(AU203="H",'12.パネルラジエーター設備費用算出シート'!$N$43,IF(AU203="I",'12.パネルラジエーター設備費用算出シート'!$G$54,'12.パネルラジエーター設備費用算出シート'!$N$54))))))))))</f>
        <v/>
      </c>
      <c r="AW203" s="90"/>
      <c r="AX203" s="35"/>
      <c r="AY203" s="35"/>
      <c r="AZ203" s="35"/>
      <c r="BA203" s="35"/>
      <c r="BB203" s="65"/>
      <c r="BC203" s="35"/>
      <c r="BD203" s="35"/>
      <c r="BE203" s="65"/>
      <c r="BF203" s="35"/>
      <c r="BG203" s="35"/>
      <c r="BH203" s="35"/>
      <c r="BI203" s="35"/>
    </row>
    <row r="204" spans="1:61" s="36" customFormat="1">
      <c r="A204" s="92"/>
      <c r="B204" s="67">
        <v>192</v>
      </c>
      <c r="C204" s="104"/>
      <c r="D204" s="68"/>
      <c r="E204" s="93"/>
      <c r="F204" s="671"/>
      <c r="G204" s="671"/>
      <c r="H204" s="71"/>
      <c r="I204" s="72"/>
      <c r="J204" s="71"/>
      <c r="K204" s="673" t="str">
        <f t="shared" si="6"/>
        <v/>
      </c>
      <c r="L204" s="673" t="str">
        <f>IF($G204="","",IF(OR('2.全体概要'!$C$15=1,'2.全体概要'!$C$15=2),INDEX($BD$15:$BD$16,MATCH($G204,$BC$15:$BC$16,-1)),IF('2.全体概要'!$C$15=3,INDEX($BD$14:$BD$15,MATCH($G204,$BC$14:$BC$15,-1)),INDEX($BD$13:$BD$14,MATCH($G204,$BC$13:$BC$14,-1)))))</f>
        <v/>
      </c>
      <c r="M204" s="673" t="str">
        <f t="shared" si="7"/>
        <v/>
      </c>
      <c r="N204" s="674">
        <f t="shared" si="8"/>
        <v>0</v>
      </c>
      <c r="O204" s="90"/>
      <c r="P204" s="160"/>
      <c r="Q204" s="66"/>
      <c r="R204" s="88"/>
      <c r="S204" s="161"/>
      <c r="T204" s="66"/>
      <c r="U204" s="90"/>
      <c r="V204" s="160"/>
      <c r="W204" s="66"/>
      <c r="X204" s="88"/>
      <c r="Y204" s="161"/>
      <c r="Z204" s="66"/>
      <c r="AA204" s="90"/>
      <c r="AB204" s="71"/>
      <c r="AC204" s="90"/>
      <c r="AD204" s="160"/>
      <c r="AE204" s="90"/>
      <c r="AF204" s="160"/>
      <c r="AG204" s="90"/>
      <c r="AH204" s="71"/>
      <c r="AI204" s="90"/>
      <c r="AJ204" s="160"/>
      <c r="AK204" s="90"/>
      <c r="AL204" s="74"/>
      <c r="AM204" s="90"/>
      <c r="AN204" s="74"/>
      <c r="AO204" s="90"/>
      <c r="AP204" s="76"/>
      <c r="AQ204" s="90"/>
      <c r="AR204" s="71"/>
      <c r="AS204" s="324"/>
      <c r="AT204" s="90"/>
      <c r="AU204" s="71"/>
      <c r="AV204" s="677" t="str">
        <f>IF(AU204="","",IF(AU204="A",'12.パネルラジエーター設備費用算出シート'!$G$13,IF(AU204="B",'12.パネルラジエーター設備費用算出シート'!$N$13,IF(AU204="C",'12.パネルラジエーター設備費用算出シート'!$G$23,IF(AU204="D",'12.パネルラジエーター設備費用算出シート'!$N$23,IF(AU204="E",'12.パネルラジエーター設備費用算出シート'!$G$33,IF(AU204="F",'12.パネルラジエーター設備費用算出シート'!$N$33,IF(AU204="G",'12.パネルラジエーター設備費用算出シート'!$G$43,IF(AU204="H",'12.パネルラジエーター設備費用算出シート'!$N$43,IF(AU204="I",'12.パネルラジエーター設備費用算出シート'!$G$54,'12.パネルラジエーター設備費用算出シート'!$N$54))))))))))</f>
        <v/>
      </c>
      <c r="AW204" s="90"/>
      <c r="AX204" s="35"/>
      <c r="AY204" s="35"/>
      <c r="AZ204" s="35"/>
      <c r="BA204" s="35"/>
      <c r="BB204" s="65"/>
      <c r="BC204" s="35"/>
      <c r="BD204" s="35"/>
      <c r="BE204" s="65"/>
      <c r="BF204" s="35"/>
      <c r="BG204" s="35"/>
      <c r="BH204" s="35"/>
      <c r="BI204" s="35"/>
    </row>
    <row r="205" spans="1:61" s="36" customFormat="1">
      <c r="A205" s="92"/>
      <c r="B205" s="67">
        <v>193</v>
      </c>
      <c r="C205" s="104"/>
      <c r="D205" s="68"/>
      <c r="E205" s="93"/>
      <c r="F205" s="671"/>
      <c r="G205" s="671"/>
      <c r="H205" s="71"/>
      <c r="I205" s="72"/>
      <c r="J205" s="71"/>
      <c r="K205" s="673" t="str">
        <f t="shared" ref="K205:K268" si="9">IF($F205="","",VLOOKUP($F205,$AZ$13:$BA$17,2,TRUE))</f>
        <v/>
      </c>
      <c r="L205" s="673" t="str">
        <f>IF($G205="","",IF(OR('2.全体概要'!$C$15=1,'2.全体概要'!$C$15=2),INDEX($BD$15:$BD$16,MATCH($G205,$BC$15:$BC$16,-1)),IF('2.全体概要'!$C$15=3,INDEX($BD$14:$BD$15,MATCH($G205,$BC$14:$BC$15,-1)),INDEX($BD$13:$BD$14,MATCH($G205,$BC$13:$BC$14,-1)))))</f>
        <v/>
      </c>
      <c r="M205" s="673" t="str">
        <f t="shared" ref="M205:M268" si="10">IF(OR($F205="",$H205="",$I205=""),"",VLOOKUP($H205&amp;$I205,$BF$13:$BI$18,IF($F205&lt;50,2,IF(AND($J205="該当",$H205="角住戸"),4,3)),FALSE))</f>
        <v/>
      </c>
      <c r="N205" s="674">
        <f t="shared" si="8"/>
        <v>0</v>
      </c>
      <c r="O205" s="90"/>
      <c r="P205" s="160"/>
      <c r="Q205" s="66"/>
      <c r="R205" s="88"/>
      <c r="S205" s="161"/>
      <c r="T205" s="66"/>
      <c r="U205" s="90"/>
      <c r="V205" s="160"/>
      <c r="W205" s="66"/>
      <c r="X205" s="88"/>
      <c r="Y205" s="161"/>
      <c r="Z205" s="66"/>
      <c r="AA205" s="90"/>
      <c r="AB205" s="71"/>
      <c r="AC205" s="90"/>
      <c r="AD205" s="160"/>
      <c r="AE205" s="90"/>
      <c r="AF205" s="160"/>
      <c r="AG205" s="90"/>
      <c r="AH205" s="71"/>
      <c r="AI205" s="90"/>
      <c r="AJ205" s="160"/>
      <c r="AK205" s="90"/>
      <c r="AL205" s="74"/>
      <c r="AM205" s="90"/>
      <c r="AN205" s="74"/>
      <c r="AO205" s="90"/>
      <c r="AP205" s="76"/>
      <c r="AQ205" s="90"/>
      <c r="AR205" s="71"/>
      <c r="AS205" s="324"/>
      <c r="AT205" s="90"/>
      <c r="AU205" s="71"/>
      <c r="AV205" s="677" t="str">
        <f>IF(AU205="","",IF(AU205="A",'12.パネルラジエーター設備費用算出シート'!$G$13,IF(AU205="B",'12.パネルラジエーター設備費用算出シート'!$N$13,IF(AU205="C",'12.パネルラジエーター設備費用算出シート'!$G$23,IF(AU205="D",'12.パネルラジエーター設備費用算出シート'!$N$23,IF(AU205="E",'12.パネルラジエーター設備費用算出シート'!$G$33,IF(AU205="F",'12.パネルラジエーター設備費用算出シート'!$N$33,IF(AU205="G",'12.パネルラジエーター設備費用算出シート'!$G$43,IF(AU205="H",'12.パネルラジエーター設備費用算出シート'!$N$43,IF(AU205="I",'12.パネルラジエーター設備費用算出シート'!$G$54,'12.パネルラジエーター設備費用算出シート'!$N$54))))))))))</f>
        <v/>
      </c>
      <c r="AW205" s="90"/>
      <c r="AX205" s="35"/>
      <c r="AY205" s="35"/>
      <c r="AZ205" s="35"/>
      <c r="BA205" s="35"/>
      <c r="BB205" s="65"/>
      <c r="BC205" s="35"/>
      <c r="BD205" s="35"/>
      <c r="BE205" s="65"/>
      <c r="BF205" s="35"/>
      <c r="BG205" s="35"/>
      <c r="BH205" s="35"/>
      <c r="BI205" s="35"/>
    </row>
    <row r="206" spans="1:61" s="36" customFormat="1">
      <c r="A206" s="92"/>
      <c r="B206" s="67">
        <v>194</v>
      </c>
      <c r="C206" s="104"/>
      <c r="D206" s="68"/>
      <c r="E206" s="93"/>
      <c r="F206" s="671"/>
      <c r="G206" s="671"/>
      <c r="H206" s="71"/>
      <c r="I206" s="72"/>
      <c r="J206" s="71"/>
      <c r="K206" s="673" t="str">
        <f t="shared" si="9"/>
        <v/>
      </c>
      <c r="L206" s="673" t="str">
        <f>IF($G206="","",IF(OR('2.全体概要'!$C$15=1,'2.全体概要'!$C$15=2),INDEX($BD$15:$BD$16,MATCH($G206,$BC$15:$BC$16,-1)),IF('2.全体概要'!$C$15=3,INDEX($BD$14:$BD$15,MATCH($G206,$BC$14:$BC$15,-1)),INDEX($BD$13:$BD$14,MATCH($G206,$BC$13:$BC$14,-1)))))</f>
        <v/>
      </c>
      <c r="M206" s="673" t="str">
        <f t="shared" si="10"/>
        <v/>
      </c>
      <c r="N206" s="674">
        <f t="shared" si="8"/>
        <v>0</v>
      </c>
      <c r="O206" s="90"/>
      <c r="P206" s="160"/>
      <c r="Q206" s="66"/>
      <c r="R206" s="88"/>
      <c r="S206" s="161"/>
      <c r="T206" s="66"/>
      <c r="U206" s="90"/>
      <c r="V206" s="160"/>
      <c r="W206" s="66"/>
      <c r="X206" s="88"/>
      <c r="Y206" s="161"/>
      <c r="Z206" s="66"/>
      <c r="AA206" s="90"/>
      <c r="AB206" s="71"/>
      <c r="AC206" s="90"/>
      <c r="AD206" s="160"/>
      <c r="AE206" s="90"/>
      <c r="AF206" s="160"/>
      <c r="AG206" s="90"/>
      <c r="AH206" s="71"/>
      <c r="AI206" s="90"/>
      <c r="AJ206" s="160"/>
      <c r="AK206" s="90"/>
      <c r="AL206" s="74"/>
      <c r="AM206" s="90"/>
      <c r="AN206" s="74"/>
      <c r="AO206" s="90"/>
      <c r="AP206" s="76"/>
      <c r="AQ206" s="90"/>
      <c r="AR206" s="71"/>
      <c r="AS206" s="324"/>
      <c r="AT206" s="90"/>
      <c r="AU206" s="71"/>
      <c r="AV206" s="677" t="str">
        <f>IF(AU206="","",IF(AU206="A",'12.パネルラジエーター設備費用算出シート'!$G$13,IF(AU206="B",'12.パネルラジエーター設備費用算出シート'!$N$13,IF(AU206="C",'12.パネルラジエーター設備費用算出シート'!$G$23,IF(AU206="D",'12.パネルラジエーター設備費用算出シート'!$N$23,IF(AU206="E",'12.パネルラジエーター設備費用算出シート'!$G$33,IF(AU206="F",'12.パネルラジエーター設備費用算出シート'!$N$33,IF(AU206="G",'12.パネルラジエーター設備費用算出シート'!$G$43,IF(AU206="H",'12.パネルラジエーター設備費用算出シート'!$N$43,IF(AU206="I",'12.パネルラジエーター設備費用算出シート'!$G$54,'12.パネルラジエーター設備費用算出シート'!$N$54))))))))))</f>
        <v/>
      </c>
      <c r="AW206" s="90"/>
      <c r="AX206" s="35"/>
      <c r="AY206" s="35"/>
      <c r="AZ206" s="35"/>
      <c r="BA206" s="35"/>
      <c r="BB206" s="65"/>
      <c r="BC206" s="35"/>
      <c r="BD206" s="35"/>
      <c r="BE206" s="65"/>
      <c r="BF206" s="35"/>
      <c r="BG206" s="35"/>
      <c r="BH206" s="35"/>
      <c r="BI206" s="35"/>
    </row>
    <row r="207" spans="1:61" s="36" customFormat="1">
      <c r="A207" s="92"/>
      <c r="B207" s="67">
        <v>195</v>
      </c>
      <c r="C207" s="104"/>
      <c r="D207" s="68"/>
      <c r="E207" s="93"/>
      <c r="F207" s="671"/>
      <c r="G207" s="671"/>
      <c r="H207" s="71"/>
      <c r="I207" s="72"/>
      <c r="J207" s="71"/>
      <c r="K207" s="673" t="str">
        <f t="shared" si="9"/>
        <v/>
      </c>
      <c r="L207" s="673" t="str">
        <f>IF($G207="","",IF(OR('2.全体概要'!$C$15=1,'2.全体概要'!$C$15=2),INDEX($BD$15:$BD$16,MATCH($G207,$BC$15:$BC$16,-1)),IF('2.全体概要'!$C$15=3,INDEX($BD$14:$BD$15,MATCH($G207,$BC$14:$BC$15,-1)),INDEX($BD$13:$BD$14,MATCH($G207,$BC$13:$BC$14,-1)))))</f>
        <v/>
      </c>
      <c r="M207" s="673" t="str">
        <f t="shared" si="10"/>
        <v/>
      </c>
      <c r="N207" s="674">
        <f t="shared" si="8"/>
        <v>0</v>
      </c>
      <c r="O207" s="90"/>
      <c r="P207" s="160"/>
      <c r="Q207" s="66"/>
      <c r="R207" s="88"/>
      <c r="S207" s="161"/>
      <c r="T207" s="66"/>
      <c r="U207" s="90"/>
      <c r="V207" s="160"/>
      <c r="W207" s="66"/>
      <c r="X207" s="88"/>
      <c r="Y207" s="161"/>
      <c r="Z207" s="66"/>
      <c r="AA207" s="90"/>
      <c r="AB207" s="71"/>
      <c r="AC207" s="90"/>
      <c r="AD207" s="160"/>
      <c r="AE207" s="90"/>
      <c r="AF207" s="160"/>
      <c r="AG207" s="90"/>
      <c r="AH207" s="71"/>
      <c r="AI207" s="90"/>
      <c r="AJ207" s="160"/>
      <c r="AK207" s="90"/>
      <c r="AL207" s="74"/>
      <c r="AM207" s="90"/>
      <c r="AN207" s="74"/>
      <c r="AO207" s="90"/>
      <c r="AP207" s="76"/>
      <c r="AQ207" s="90"/>
      <c r="AR207" s="71"/>
      <c r="AS207" s="324"/>
      <c r="AT207" s="90"/>
      <c r="AU207" s="71"/>
      <c r="AV207" s="677" t="str">
        <f>IF(AU207="","",IF(AU207="A",'12.パネルラジエーター設備費用算出シート'!$G$13,IF(AU207="B",'12.パネルラジエーター設備費用算出シート'!$N$13,IF(AU207="C",'12.パネルラジエーター設備費用算出シート'!$G$23,IF(AU207="D",'12.パネルラジエーター設備費用算出シート'!$N$23,IF(AU207="E",'12.パネルラジエーター設備費用算出シート'!$G$33,IF(AU207="F",'12.パネルラジエーター設備費用算出シート'!$N$33,IF(AU207="G",'12.パネルラジエーター設備費用算出シート'!$G$43,IF(AU207="H",'12.パネルラジエーター設備費用算出シート'!$N$43,IF(AU207="I",'12.パネルラジエーター設備費用算出シート'!$G$54,'12.パネルラジエーター設備費用算出シート'!$N$54))))))))))</f>
        <v/>
      </c>
      <c r="AW207" s="90"/>
      <c r="AX207" s="35"/>
      <c r="AY207" s="35"/>
      <c r="AZ207" s="35"/>
      <c r="BA207" s="35"/>
      <c r="BB207" s="65"/>
      <c r="BC207" s="35"/>
      <c r="BD207" s="35"/>
      <c r="BE207" s="65"/>
      <c r="BF207" s="35"/>
      <c r="BG207" s="35"/>
      <c r="BH207" s="35"/>
      <c r="BI207" s="35"/>
    </row>
    <row r="208" spans="1:61" s="36" customFormat="1">
      <c r="A208" s="92"/>
      <c r="B208" s="67">
        <v>196</v>
      </c>
      <c r="C208" s="104"/>
      <c r="D208" s="68"/>
      <c r="E208" s="93"/>
      <c r="F208" s="671"/>
      <c r="G208" s="671"/>
      <c r="H208" s="71"/>
      <c r="I208" s="72"/>
      <c r="J208" s="71"/>
      <c r="K208" s="673" t="str">
        <f t="shared" si="9"/>
        <v/>
      </c>
      <c r="L208" s="673" t="str">
        <f>IF($G208="","",IF(OR('2.全体概要'!$C$15=1,'2.全体概要'!$C$15=2),INDEX($BD$15:$BD$16,MATCH($G208,$BC$15:$BC$16,-1)),IF('2.全体概要'!$C$15=3,INDEX($BD$14:$BD$15,MATCH($G208,$BC$14:$BC$15,-1)),INDEX($BD$13:$BD$14,MATCH($G208,$BC$13:$BC$14,-1)))))</f>
        <v/>
      </c>
      <c r="M208" s="673" t="str">
        <f t="shared" si="10"/>
        <v/>
      </c>
      <c r="N208" s="674">
        <f t="shared" si="8"/>
        <v>0</v>
      </c>
      <c r="O208" s="90"/>
      <c r="P208" s="160"/>
      <c r="Q208" s="66"/>
      <c r="R208" s="88"/>
      <c r="S208" s="161"/>
      <c r="T208" s="66"/>
      <c r="U208" s="90"/>
      <c r="V208" s="160"/>
      <c r="W208" s="66"/>
      <c r="X208" s="88"/>
      <c r="Y208" s="161"/>
      <c r="Z208" s="66"/>
      <c r="AA208" s="90"/>
      <c r="AB208" s="71"/>
      <c r="AC208" s="90"/>
      <c r="AD208" s="160"/>
      <c r="AE208" s="90"/>
      <c r="AF208" s="160"/>
      <c r="AG208" s="90"/>
      <c r="AH208" s="71"/>
      <c r="AI208" s="90"/>
      <c r="AJ208" s="160"/>
      <c r="AK208" s="90"/>
      <c r="AL208" s="74"/>
      <c r="AM208" s="90"/>
      <c r="AN208" s="74"/>
      <c r="AO208" s="90"/>
      <c r="AP208" s="76"/>
      <c r="AQ208" s="90"/>
      <c r="AR208" s="71"/>
      <c r="AS208" s="324"/>
      <c r="AT208" s="90"/>
      <c r="AU208" s="71"/>
      <c r="AV208" s="677" t="str">
        <f>IF(AU208="","",IF(AU208="A",'12.パネルラジエーター設備費用算出シート'!$G$13,IF(AU208="B",'12.パネルラジエーター設備費用算出シート'!$N$13,IF(AU208="C",'12.パネルラジエーター設備費用算出シート'!$G$23,IF(AU208="D",'12.パネルラジエーター設備費用算出シート'!$N$23,IF(AU208="E",'12.パネルラジエーター設備費用算出シート'!$G$33,IF(AU208="F",'12.パネルラジエーター設備費用算出シート'!$N$33,IF(AU208="G",'12.パネルラジエーター設備費用算出シート'!$G$43,IF(AU208="H",'12.パネルラジエーター設備費用算出シート'!$N$43,IF(AU208="I",'12.パネルラジエーター設備費用算出シート'!$G$54,'12.パネルラジエーター設備費用算出シート'!$N$54))))))))))</f>
        <v/>
      </c>
      <c r="AW208" s="90"/>
      <c r="AX208" s="35"/>
      <c r="AY208" s="35"/>
      <c r="AZ208" s="35"/>
      <c r="BA208" s="35"/>
      <c r="BB208" s="65"/>
      <c r="BC208" s="35"/>
      <c r="BD208" s="35"/>
      <c r="BE208" s="65"/>
      <c r="BF208" s="35"/>
      <c r="BG208" s="35"/>
      <c r="BH208" s="35"/>
      <c r="BI208" s="35"/>
    </row>
    <row r="209" spans="1:61" s="36" customFormat="1">
      <c r="A209" s="92"/>
      <c r="B209" s="67">
        <v>197</v>
      </c>
      <c r="C209" s="104"/>
      <c r="D209" s="68"/>
      <c r="E209" s="93"/>
      <c r="F209" s="671"/>
      <c r="G209" s="671"/>
      <c r="H209" s="71"/>
      <c r="I209" s="72"/>
      <c r="J209" s="71"/>
      <c r="K209" s="673" t="str">
        <f t="shared" si="9"/>
        <v/>
      </c>
      <c r="L209" s="673" t="str">
        <f>IF($G209="","",IF(OR('2.全体概要'!$C$15=1,'2.全体概要'!$C$15=2),INDEX($BD$15:$BD$16,MATCH($G209,$BC$15:$BC$16,-1)),IF('2.全体概要'!$C$15=3,INDEX($BD$14:$BD$15,MATCH($G209,$BC$14:$BC$15,-1)),INDEX($BD$13:$BD$14,MATCH($G209,$BC$13:$BC$14,-1)))))</f>
        <v/>
      </c>
      <c r="M209" s="673" t="str">
        <f t="shared" si="10"/>
        <v/>
      </c>
      <c r="N209" s="674">
        <f t="shared" si="8"/>
        <v>0</v>
      </c>
      <c r="O209" s="90"/>
      <c r="P209" s="160"/>
      <c r="Q209" s="66"/>
      <c r="R209" s="88"/>
      <c r="S209" s="161"/>
      <c r="T209" s="66"/>
      <c r="U209" s="90"/>
      <c r="V209" s="160"/>
      <c r="W209" s="66"/>
      <c r="X209" s="88"/>
      <c r="Y209" s="161"/>
      <c r="Z209" s="66"/>
      <c r="AA209" s="90"/>
      <c r="AB209" s="71"/>
      <c r="AC209" s="90"/>
      <c r="AD209" s="160"/>
      <c r="AE209" s="90"/>
      <c r="AF209" s="160"/>
      <c r="AG209" s="90"/>
      <c r="AH209" s="71"/>
      <c r="AI209" s="90"/>
      <c r="AJ209" s="160"/>
      <c r="AK209" s="90"/>
      <c r="AL209" s="74"/>
      <c r="AM209" s="90"/>
      <c r="AN209" s="74"/>
      <c r="AO209" s="90"/>
      <c r="AP209" s="76"/>
      <c r="AQ209" s="90"/>
      <c r="AR209" s="71"/>
      <c r="AS209" s="324"/>
      <c r="AT209" s="90"/>
      <c r="AU209" s="71"/>
      <c r="AV209" s="677" t="str">
        <f>IF(AU209="","",IF(AU209="A",'12.パネルラジエーター設備費用算出シート'!$G$13,IF(AU209="B",'12.パネルラジエーター設備費用算出シート'!$N$13,IF(AU209="C",'12.パネルラジエーター設備費用算出シート'!$G$23,IF(AU209="D",'12.パネルラジエーター設備費用算出シート'!$N$23,IF(AU209="E",'12.パネルラジエーター設備費用算出シート'!$G$33,IF(AU209="F",'12.パネルラジエーター設備費用算出シート'!$N$33,IF(AU209="G",'12.パネルラジエーター設備費用算出シート'!$G$43,IF(AU209="H",'12.パネルラジエーター設備費用算出シート'!$N$43,IF(AU209="I",'12.パネルラジエーター設備費用算出シート'!$G$54,'12.パネルラジエーター設備費用算出シート'!$N$54))))))))))</f>
        <v/>
      </c>
      <c r="AW209" s="90"/>
      <c r="AX209" s="35"/>
      <c r="AY209" s="35"/>
      <c r="AZ209" s="35"/>
      <c r="BA209" s="35"/>
      <c r="BB209" s="65"/>
      <c r="BC209" s="35"/>
      <c r="BD209" s="35"/>
      <c r="BE209" s="65"/>
      <c r="BF209" s="35"/>
      <c r="BG209" s="35"/>
      <c r="BH209" s="35"/>
      <c r="BI209" s="35"/>
    </row>
    <row r="210" spans="1:61" s="36" customFormat="1">
      <c r="A210" s="92"/>
      <c r="B210" s="67">
        <v>198</v>
      </c>
      <c r="C210" s="104"/>
      <c r="D210" s="68"/>
      <c r="E210" s="93"/>
      <c r="F210" s="671"/>
      <c r="G210" s="671"/>
      <c r="H210" s="71"/>
      <c r="I210" s="72"/>
      <c r="J210" s="71"/>
      <c r="K210" s="673" t="str">
        <f t="shared" si="9"/>
        <v/>
      </c>
      <c r="L210" s="673" t="str">
        <f>IF($G210="","",IF(OR('2.全体概要'!$C$15=1,'2.全体概要'!$C$15=2),INDEX($BD$15:$BD$16,MATCH($G210,$BC$15:$BC$16,-1)),IF('2.全体概要'!$C$15=3,INDEX($BD$14:$BD$15,MATCH($G210,$BC$14:$BC$15,-1)),INDEX($BD$13:$BD$14,MATCH($G210,$BC$13:$BC$14,-1)))))</f>
        <v/>
      </c>
      <c r="M210" s="673" t="str">
        <f t="shared" si="10"/>
        <v/>
      </c>
      <c r="N210" s="674">
        <f t="shared" ref="N210:N273" si="11">IF(OR(K210="",L210="",M210=""),0,(700000*K210*L210*M210))</f>
        <v>0</v>
      </c>
      <c r="O210" s="90"/>
      <c r="P210" s="160"/>
      <c r="Q210" s="66"/>
      <c r="R210" s="88"/>
      <c r="S210" s="161"/>
      <c r="T210" s="66"/>
      <c r="U210" s="90"/>
      <c r="V210" s="160"/>
      <c r="W210" s="66"/>
      <c r="X210" s="88"/>
      <c r="Y210" s="161"/>
      <c r="Z210" s="66"/>
      <c r="AA210" s="90"/>
      <c r="AB210" s="71"/>
      <c r="AC210" s="90"/>
      <c r="AD210" s="160"/>
      <c r="AE210" s="90"/>
      <c r="AF210" s="160"/>
      <c r="AG210" s="90"/>
      <c r="AH210" s="71"/>
      <c r="AI210" s="90"/>
      <c r="AJ210" s="160"/>
      <c r="AK210" s="90"/>
      <c r="AL210" s="74"/>
      <c r="AM210" s="90"/>
      <c r="AN210" s="74"/>
      <c r="AO210" s="90"/>
      <c r="AP210" s="76"/>
      <c r="AQ210" s="90"/>
      <c r="AR210" s="71"/>
      <c r="AS210" s="324"/>
      <c r="AT210" s="90"/>
      <c r="AU210" s="71"/>
      <c r="AV210" s="677" t="str">
        <f>IF(AU210="","",IF(AU210="A",'12.パネルラジエーター設備費用算出シート'!$G$13,IF(AU210="B",'12.パネルラジエーター設備費用算出シート'!$N$13,IF(AU210="C",'12.パネルラジエーター設備費用算出シート'!$G$23,IF(AU210="D",'12.パネルラジエーター設備費用算出シート'!$N$23,IF(AU210="E",'12.パネルラジエーター設備費用算出シート'!$G$33,IF(AU210="F",'12.パネルラジエーター設備費用算出シート'!$N$33,IF(AU210="G",'12.パネルラジエーター設備費用算出シート'!$G$43,IF(AU210="H",'12.パネルラジエーター設備費用算出シート'!$N$43,IF(AU210="I",'12.パネルラジエーター設備費用算出シート'!$G$54,'12.パネルラジエーター設備費用算出シート'!$N$54))))))))))</f>
        <v/>
      </c>
      <c r="AW210" s="90"/>
      <c r="AX210" s="35"/>
      <c r="AY210" s="35"/>
      <c r="AZ210" s="35"/>
      <c r="BA210" s="35"/>
      <c r="BB210" s="65"/>
      <c r="BC210" s="35"/>
      <c r="BD210" s="35"/>
      <c r="BE210" s="65"/>
      <c r="BF210" s="35"/>
      <c r="BG210" s="35"/>
      <c r="BH210" s="35"/>
      <c r="BI210" s="35"/>
    </row>
    <row r="211" spans="1:61" s="36" customFormat="1">
      <c r="A211" s="92"/>
      <c r="B211" s="67">
        <v>199</v>
      </c>
      <c r="C211" s="104"/>
      <c r="D211" s="68"/>
      <c r="E211" s="93"/>
      <c r="F211" s="671"/>
      <c r="G211" s="671"/>
      <c r="H211" s="71"/>
      <c r="I211" s="72"/>
      <c r="J211" s="71"/>
      <c r="K211" s="673" t="str">
        <f t="shared" si="9"/>
        <v/>
      </c>
      <c r="L211" s="673" t="str">
        <f>IF($G211="","",IF(OR('2.全体概要'!$C$15=1,'2.全体概要'!$C$15=2),INDEX($BD$15:$BD$16,MATCH($G211,$BC$15:$BC$16,-1)),IF('2.全体概要'!$C$15=3,INDEX($BD$14:$BD$15,MATCH($G211,$BC$14:$BC$15,-1)),INDEX($BD$13:$BD$14,MATCH($G211,$BC$13:$BC$14,-1)))))</f>
        <v/>
      </c>
      <c r="M211" s="673" t="str">
        <f t="shared" si="10"/>
        <v/>
      </c>
      <c r="N211" s="674">
        <f t="shared" si="11"/>
        <v>0</v>
      </c>
      <c r="O211" s="90"/>
      <c r="P211" s="160"/>
      <c r="Q211" s="66"/>
      <c r="R211" s="88"/>
      <c r="S211" s="161"/>
      <c r="T211" s="66"/>
      <c r="U211" s="90"/>
      <c r="V211" s="160"/>
      <c r="W211" s="66"/>
      <c r="X211" s="88"/>
      <c r="Y211" s="161"/>
      <c r="Z211" s="66"/>
      <c r="AA211" s="90"/>
      <c r="AB211" s="71"/>
      <c r="AC211" s="90"/>
      <c r="AD211" s="160"/>
      <c r="AE211" s="90"/>
      <c r="AF211" s="160"/>
      <c r="AG211" s="90"/>
      <c r="AH211" s="71"/>
      <c r="AI211" s="90"/>
      <c r="AJ211" s="160"/>
      <c r="AK211" s="90"/>
      <c r="AL211" s="74"/>
      <c r="AM211" s="90"/>
      <c r="AN211" s="74"/>
      <c r="AO211" s="90"/>
      <c r="AP211" s="76"/>
      <c r="AQ211" s="90"/>
      <c r="AR211" s="71"/>
      <c r="AS211" s="324"/>
      <c r="AT211" s="90"/>
      <c r="AU211" s="71"/>
      <c r="AV211" s="677" t="str">
        <f>IF(AU211="","",IF(AU211="A",'12.パネルラジエーター設備費用算出シート'!$G$13,IF(AU211="B",'12.パネルラジエーター設備費用算出シート'!$N$13,IF(AU211="C",'12.パネルラジエーター設備費用算出シート'!$G$23,IF(AU211="D",'12.パネルラジエーター設備費用算出シート'!$N$23,IF(AU211="E",'12.パネルラジエーター設備費用算出シート'!$G$33,IF(AU211="F",'12.パネルラジエーター設備費用算出シート'!$N$33,IF(AU211="G",'12.パネルラジエーター設備費用算出シート'!$G$43,IF(AU211="H",'12.パネルラジエーター設備費用算出シート'!$N$43,IF(AU211="I",'12.パネルラジエーター設備費用算出シート'!$G$54,'12.パネルラジエーター設備費用算出シート'!$N$54))))))))))</f>
        <v/>
      </c>
      <c r="AW211" s="90"/>
      <c r="AX211" s="35"/>
      <c r="AY211" s="35"/>
      <c r="AZ211" s="35"/>
      <c r="BA211" s="35"/>
      <c r="BB211" s="65"/>
      <c r="BC211" s="35"/>
      <c r="BD211" s="35"/>
      <c r="BE211" s="65"/>
      <c r="BF211" s="35"/>
      <c r="BG211" s="35"/>
      <c r="BH211" s="35"/>
      <c r="BI211" s="35"/>
    </row>
    <row r="212" spans="1:61" s="36" customFormat="1">
      <c r="A212" s="92"/>
      <c r="B212" s="67">
        <v>200</v>
      </c>
      <c r="C212" s="104"/>
      <c r="D212" s="68"/>
      <c r="E212" s="93"/>
      <c r="F212" s="671"/>
      <c r="G212" s="671"/>
      <c r="H212" s="71"/>
      <c r="I212" s="72"/>
      <c r="J212" s="71"/>
      <c r="K212" s="673" t="str">
        <f t="shared" si="9"/>
        <v/>
      </c>
      <c r="L212" s="673" t="str">
        <f>IF($G212="","",IF(OR('2.全体概要'!$C$15=1,'2.全体概要'!$C$15=2),INDEX($BD$15:$BD$16,MATCH($G212,$BC$15:$BC$16,-1)),IF('2.全体概要'!$C$15=3,INDEX($BD$14:$BD$15,MATCH($G212,$BC$14:$BC$15,-1)),INDEX($BD$13:$BD$14,MATCH($G212,$BC$13:$BC$14,-1)))))</f>
        <v/>
      </c>
      <c r="M212" s="673" t="str">
        <f t="shared" si="10"/>
        <v/>
      </c>
      <c r="N212" s="674">
        <f t="shared" si="11"/>
        <v>0</v>
      </c>
      <c r="O212" s="90"/>
      <c r="P212" s="160"/>
      <c r="Q212" s="66"/>
      <c r="R212" s="88"/>
      <c r="S212" s="161"/>
      <c r="T212" s="66"/>
      <c r="U212" s="90"/>
      <c r="V212" s="160"/>
      <c r="W212" s="66"/>
      <c r="X212" s="88"/>
      <c r="Y212" s="161"/>
      <c r="Z212" s="66"/>
      <c r="AA212" s="90"/>
      <c r="AB212" s="71"/>
      <c r="AC212" s="90"/>
      <c r="AD212" s="160"/>
      <c r="AE212" s="90"/>
      <c r="AF212" s="160"/>
      <c r="AG212" s="90"/>
      <c r="AH212" s="71"/>
      <c r="AI212" s="90"/>
      <c r="AJ212" s="160"/>
      <c r="AK212" s="90"/>
      <c r="AL212" s="74"/>
      <c r="AM212" s="90"/>
      <c r="AN212" s="74"/>
      <c r="AO212" s="90"/>
      <c r="AP212" s="76"/>
      <c r="AQ212" s="90"/>
      <c r="AR212" s="71"/>
      <c r="AS212" s="324"/>
      <c r="AT212" s="90"/>
      <c r="AU212" s="71"/>
      <c r="AV212" s="677" t="str">
        <f>IF(AU212="","",IF(AU212="A",'12.パネルラジエーター設備費用算出シート'!$G$13,IF(AU212="B",'12.パネルラジエーター設備費用算出シート'!$N$13,IF(AU212="C",'12.パネルラジエーター設備費用算出シート'!$G$23,IF(AU212="D",'12.パネルラジエーター設備費用算出シート'!$N$23,IF(AU212="E",'12.パネルラジエーター設備費用算出シート'!$G$33,IF(AU212="F",'12.パネルラジエーター設備費用算出シート'!$N$33,IF(AU212="G",'12.パネルラジエーター設備費用算出シート'!$G$43,IF(AU212="H",'12.パネルラジエーター設備費用算出シート'!$N$43,IF(AU212="I",'12.パネルラジエーター設備費用算出シート'!$G$54,'12.パネルラジエーター設備費用算出シート'!$N$54))))))))))</f>
        <v/>
      </c>
      <c r="AW212" s="90"/>
      <c r="AX212" s="35"/>
      <c r="AY212" s="35"/>
      <c r="AZ212" s="35"/>
      <c r="BA212" s="35"/>
      <c r="BB212" s="65"/>
      <c r="BC212" s="35"/>
      <c r="BD212" s="35"/>
      <c r="BE212" s="65"/>
      <c r="BF212" s="35"/>
      <c r="BG212" s="35"/>
      <c r="BH212" s="35"/>
      <c r="BI212" s="35"/>
    </row>
    <row r="213" spans="1:61" s="36" customFormat="1">
      <c r="A213" s="92"/>
      <c r="B213" s="67">
        <v>201</v>
      </c>
      <c r="C213" s="104"/>
      <c r="D213" s="68"/>
      <c r="E213" s="93"/>
      <c r="F213" s="671"/>
      <c r="G213" s="671"/>
      <c r="H213" s="71"/>
      <c r="I213" s="72"/>
      <c r="J213" s="71"/>
      <c r="K213" s="673" t="str">
        <f t="shared" si="9"/>
        <v/>
      </c>
      <c r="L213" s="673" t="str">
        <f>IF($G213="","",IF(OR('2.全体概要'!$C$15=1,'2.全体概要'!$C$15=2),INDEX($BD$15:$BD$16,MATCH($G213,$BC$15:$BC$16,-1)),IF('2.全体概要'!$C$15=3,INDEX($BD$14:$BD$15,MATCH($G213,$BC$14:$BC$15,-1)),INDEX($BD$13:$BD$14,MATCH($G213,$BC$13:$BC$14,-1)))))</f>
        <v/>
      </c>
      <c r="M213" s="673" t="str">
        <f t="shared" si="10"/>
        <v/>
      </c>
      <c r="N213" s="674">
        <f t="shared" si="11"/>
        <v>0</v>
      </c>
      <c r="O213" s="90"/>
      <c r="P213" s="160"/>
      <c r="Q213" s="66"/>
      <c r="R213" s="88"/>
      <c r="S213" s="161"/>
      <c r="T213" s="66"/>
      <c r="U213" s="90"/>
      <c r="V213" s="160"/>
      <c r="W213" s="66"/>
      <c r="X213" s="88"/>
      <c r="Y213" s="161"/>
      <c r="Z213" s="66"/>
      <c r="AA213" s="90"/>
      <c r="AB213" s="71"/>
      <c r="AC213" s="90"/>
      <c r="AD213" s="160"/>
      <c r="AE213" s="90"/>
      <c r="AF213" s="160"/>
      <c r="AG213" s="90"/>
      <c r="AH213" s="71"/>
      <c r="AI213" s="90"/>
      <c r="AJ213" s="160"/>
      <c r="AK213" s="90"/>
      <c r="AL213" s="74"/>
      <c r="AM213" s="90"/>
      <c r="AN213" s="74"/>
      <c r="AO213" s="90"/>
      <c r="AP213" s="76"/>
      <c r="AQ213" s="90"/>
      <c r="AR213" s="71"/>
      <c r="AS213" s="324"/>
      <c r="AT213" s="90"/>
      <c r="AU213" s="71"/>
      <c r="AV213" s="677" t="str">
        <f>IF(AU213="","",IF(AU213="A",'12.パネルラジエーター設備費用算出シート'!$G$13,IF(AU213="B",'12.パネルラジエーター設備費用算出シート'!$N$13,IF(AU213="C",'12.パネルラジエーター設備費用算出シート'!$G$23,IF(AU213="D",'12.パネルラジエーター設備費用算出シート'!$N$23,IF(AU213="E",'12.パネルラジエーター設備費用算出シート'!$G$33,IF(AU213="F",'12.パネルラジエーター設備費用算出シート'!$N$33,IF(AU213="G",'12.パネルラジエーター設備費用算出シート'!$G$43,IF(AU213="H",'12.パネルラジエーター設備費用算出シート'!$N$43,IF(AU213="I",'12.パネルラジエーター設備費用算出シート'!$G$54,'12.パネルラジエーター設備費用算出シート'!$N$54))))))))))</f>
        <v/>
      </c>
      <c r="AW213" s="90"/>
      <c r="AX213" s="35"/>
      <c r="AY213" s="35"/>
      <c r="AZ213" s="35"/>
      <c r="BA213" s="35"/>
      <c r="BB213" s="65"/>
      <c r="BC213" s="35"/>
      <c r="BD213" s="35"/>
      <c r="BE213" s="65"/>
      <c r="BF213" s="35"/>
      <c r="BG213" s="35"/>
      <c r="BH213" s="35"/>
      <c r="BI213" s="35"/>
    </row>
    <row r="214" spans="1:61" s="36" customFormat="1">
      <c r="A214" s="92"/>
      <c r="B214" s="67">
        <v>202</v>
      </c>
      <c r="C214" s="104"/>
      <c r="D214" s="68"/>
      <c r="E214" s="93"/>
      <c r="F214" s="671"/>
      <c r="G214" s="671"/>
      <c r="H214" s="71"/>
      <c r="I214" s="72"/>
      <c r="J214" s="71"/>
      <c r="K214" s="673" t="str">
        <f t="shared" si="9"/>
        <v/>
      </c>
      <c r="L214" s="673" t="str">
        <f>IF($G214="","",IF(OR('2.全体概要'!$C$15=1,'2.全体概要'!$C$15=2),INDEX($BD$15:$BD$16,MATCH($G214,$BC$15:$BC$16,-1)),IF('2.全体概要'!$C$15=3,INDEX($BD$14:$BD$15,MATCH($G214,$BC$14:$BC$15,-1)),INDEX($BD$13:$BD$14,MATCH($G214,$BC$13:$BC$14,-1)))))</f>
        <v/>
      </c>
      <c r="M214" s="673" t="str">
        <f t="shared" si="10"/>
        <v/>
      </c>
      <c r="N214" s="674">
        <f t="shared" si="11"/>
        <v>0</v>
      </c>
      <c r="O214" s="90"/>
      <c r="P214" s="160"/>
      <c r="Q214" s="66"/>
      <c r="R214" s="88"/>
      <c r="S214" s="161"/>
      <c r="T214" s="66"/>
      <c r="U214" s="90"/>
      <c r="V214" s="160"/>
      <c r="W214" s="66"/>
      <c r="X214" s="88"/>
      <c r="Y214" s="161"/>
      <c r="Z214" s="66"/>
      <c r="AA214" s="90"/>
      <c r="AB214" s="71"/>
      <c r="AC214" s="90"/>
      <c r="AD214" s="160"/>
      <c r="AE214" s="90"/>
      <c r="AF214" s="160"/>
      <c r="AG214" s="90"/>
      <c r="AH214" s="71"/>
      <c r="AI214" s="90"/>
      <c r="AJ214" s="160"/>
      <c r="AK214" s="90"/>
      <c r="AL214" s="74"/>
      <c r="AM214" s="90"/>
      <c r="AN214" s="74"/>
      <c r="AO214" s="90"/>
      <c r="AP214" s="76"/>
      <c r="AQ214" s="90"/>
      <c r="AR214" s="71"/>
      <c r="AS214" s="324"/>
      <c r="AT214" s="90"/>
      <c r="AU214" s="71"/>
      <c r="AV214" s="677" t="str">
        <f>IF(AU214="","",IF(AU214="A",'12.パネルラジエーター設備費用算出シート'!$G$13,IF(AU214="B",'12.パネルラジエーター設備費用算出シート'!$N$13,IF(AU214="C",'12.パネルラジエーター設備費用算出シート'!$G$23,IF(AU214="D",'12.パネルラジエーター設備費用算出シート'!$N$23,IF(AU214="E",'12.パネルラジエーター設備費用算出シート'!$G$33,IF(AU214="F",'12.パネルラジエーター設備費用算出シート'!$N$33,IF(AU214="G",'12.パネルラジエーター設備費用算出シート'!$G$43,IF(AU214="H",'12.パネルラジエーター設備費用算出シート'!$N$43,IF(AU214="I",'12.パネルラジエーター設備費用算出シート'!$G$54,'12.パネルラジエーター設備費用算出シート'!$N$54))))))))))</f>
        <v/>
      </c>
      <c r="AW214" s="90"/>
      <c r="AX214" s="35"/>
      <c r="AY214" s="35"/>
      <c r="AZ214" s="35"/>
      <c r="BA214" s="35"/>
      <c r="BB214" s="65"/>
      <c r="BC214" s="35"/>
      <c r="BD214" s="35"/>
      <c r="BE214" s="65"/>
      <c r="BF214" s="35"/>
      <c r="BG214" s="35"/>
      <c r="BH214" s="35"/>
      <c r="BI214" s="35"/>
    </row>
    <row r="215" spans="1:61" s="36" customFormat="1">
      <c r="A215" s="92"/>
      <c r="B215" s="67">
        <v>203</v>
      </c>
      <c r="C215" s="104"/>
      <c r="D215" s="68"/>
      <c r="E215" s="93"/>
      <c r="F215" s="671"/>
      <c r="G215" s="671"/>
      <c r="H215" s="71"/>
      <c r="I215" s="72"/>
      <c r="J215" s="71"/>
      <c r="K215" s="673" t="str">
        <f t="shared" si="9"/>
        <v/>
      </c>
      <c r="L215" s="673" t="str">
        <f>IF($G215="","",IF(OR('2.全体概要'!$C$15=1,'2.全体概要'!$C$15=2),INDEX($BD$15:$BD$16,MATCH($G215,$BC$15:$BC$16,-1)),IF('2.全体概要'!$C$15=3,INDEX($BD$14:$BD$15,MATCH($G215,$BC$14:$BC$15,-1)),INDEX($BD$13:$BD$14,MATCH($G215,$BC$13:$BC$14,-1)))))</f>
        <v/>
      </c>
      <c r="M215" s="673" t="str">
        <f t="shared" si="10"/>
        <v/>
      </c>
      <c r="N215" s="674">
        <f t="shared" si="11"/>
        <v>0</v>
      </c>
      <c r="O215" s="90"/>
      <c r="P215" s="160"/>
      <c r="Q215" s="66"/>
      <c r="R215" s="88"/>
      <c r="S215" s="161"/>
      <c r="T215" s="66"/>
      <c r="U215" s="90"/>
      <c r="V215" s="160"/>
      <c r="W215" s="66"/>
      <c r="X215" s="88"/>
      <c r="Y215" s="161"/>
      <c r="Z215" s="66"/>
      <c r="AA215" s="90"/>
      <c r="AB215" s="71"/>
      <c r="AC215" s="90"/>
      <c r="AD215" s="160"/>
      <c r="AE215" s="90"/>
      <c r="AF215" s="160"/>
      <c r="AG215" s="90"/>
      <c r="AH215" s="71"/>
      <c r="AI215" s="90"/>
      <c r="AJ215" s="160"/>
      <c r="AK215" s="90"/>
      <c r="AL215" s="74"/>
      <c r="AM215" s="90"/>
      <c r="AN215" s="74"/>
      <c r="AO215" s="90"/>
      <c r="AP215" s="76"/>
      <c r="AQ215" s="90"/>
      <c r="AR215" s="71"/>
      <c r="AS215" s="324"/>
      <c r="AT215" s="90"/>
      <c r="AU215" s="71"/>
      <c r="AV215" s="677" t="str">
        <f>IF(AU215="","",IF(AU215="A",'12.パネルラジエーター設備費用算出シート'!$G$13,IF(AU215="B",'12.パネルラジエーター設備費用算出シート'!$N$13,IF(AU215="C",'12.パネルラジエーター設備費用算出シート'!$G$23,IF(AU215="D",'12.パネルラジエーター設備費用算出シート'!$N$23,IF(AU215="E",'12.パネルラジエーター設備費用算出シート'!$G$33,IF(AU215="F",'12.パネルラジエーター設備費用算出シート'!$N$33,IF(AU215="G",'12.パネルラジエーター設備費用算出シート'!$G$43,IF(AU215="H",'12.パネルラジエーター設備費用算出シート'!$N$43,IF(AU215="I",'12.パネルラジエーター設備費用算出シート'!$G$54,'12.パネルラジエーター設備費用算出シート'!$N$54))))))))))</f>
        <v/>
      </c>
      <c r="AW215" s="90"/>
      <c r="AX215" s="35"/>
      <c r="AY215" s="35"/>
      <c r="AZ215" s="35"/>
      <c r="BA215" s="35"/>
      <c r="BB215" s="65"/>
      <c r="BC215" s="35"/>
      <c r="BD215" s="35"/>
      <c r="BE215" s="65"/>
      <c r="BF215" s="35"/>
      <c r="BG215" s="35"/>
      <c r="BH215" s="35"/>
      <c r="BI215" s="35"/>
    </row>
    <row r="216" spans="1:61" s="36" customFormat="1">
      <c r="A216" s="92"/>
      <c r="B216" s="67">
        <v>204</v>
      </c>
      <c r="C216" s="104"/>
      <c r="D216" s="68"/>
      <c r="E216" s="93"/>
      <c r="F216" s="671"/>
      <c r="G216" s="671"/>
      <c r="H216" s="71"/>
      <c r="I216" s="72"/>
      <c r="J216" s="71"/>
      <c r="K216" s="673" t="str">
        <f t="shared" si="9"/>
        <v/>
      </c>
      <c r="L216" s="673" t="str">
        <f>IF($G216="","",IF(OR('2.全体概要'!$C$15=1,'2.全体概要'!$C$15=2),INDEX($BD$15:$BD$16,MATCH($G216,$BC$15:$BC$16,-1)),IF('2.全体概要'!$C$15=3,INDEX($BD$14:$BD$15,MATCH($G216,$BC$14:$BC$15,-1)),INDEX($BD$13:$BD$14,MATCH($G216,$BC$13:$BC$14,-1)))))</f>
        <v/>
      </c>
      <c r="M216" s="673" t="str">
        <f t="shared" si="10"/>
        <v/>
      </c>
      <c r="N216" s="674">
        <f t="shared" si="11"/>
        <v>0</v>
      </c>
      <c r="O216" s="90"/>
      <c r="P216" s="160"/>
      <c r="Q216" s="66"/>
      <c r="R216" s="88"/>
      <c r="S216" s="161"/>
      <c r="T216" s="66"/>
      <c r="U216" s="90"/>
      <c r="V216" s="160"/>
      <c r="W216" s="66"/>
      <c r="X216" s="88"/>
      <c r="Y216" s="161"/>
      <c r="Z216" s="66"/>
      <c r="AA216" s="90"/>
      <c r="AB216" s="71"/>
      <c r="AC216" s="90"/>
      <c r="AD216" s="160"/>
      <c r="AE216" s="90"/>
      <c r="AF216" s="160"/>
      <c r="AG216" s="90"/>
      <c r="AH216" s="71"/>
      <c r="AI216" s="90"/>
      <c r="AJ216" s="160"/>
      <c r="AK216" s="90"/>
      <c r="AL216" s="74"/>
      <c r="AM216" s="90"/>
      <c r="AN216" s="74"/>
      <c r="AO216" s="90"/>
      <c r="AP216" s="76"/>
      <c r="AQ216" s="90"/>
      <c r="AR216" s="71"/>
      <c r="AS216" s="324"/>
      <c r="AT216" s="90"/>
      <c r="AU216" s="71"/>
      <c r="AV216" s="677" t="str">
        <f>IF(AU216="","",IF(AU216="A",'12.パネルラジエーター設備費用算出シート'!$G$13,IF(AU216="B",'12.パネルラジエーター設備費用算出シート'!$N$13,IF(AU216="C",'12.パネルラジエーター設備費用算出シート'!$G$23,IF(AU216="D",'12.パネルラジエーター設備費用算出シート'!$N$23,IF(AU216="E",'12.パネルラジエーター設備費用算出シート'!$G$33,IF(AU216="F",'12.パネルラジエーター設備費用算出シート'!$N$33,IF(AU216="G",'12.パネルラジエーター設備費用算出シート'!$G$43,IF(AU216="H",'12.パネルラジエーター設備費用算出シート'!$N$43,IF(AU216="I",'12.パネルラジエーター設備費用算出シート'!$G$54,'12.パネルラジエーター設備費用算出シート'!$N$54))))))))))</f>
        <v/>
      </c>
      <c r="AW216" s="90"/>
      <c r="AX216" s="35"/>
      <c r="AY216" s="35"/>
      <c r="AZ216" s="35"/>
      <c r="BA216" s="35"/>
      <c r="BB216" s="65"/>
      <c r="BC216" s="35"/>
      <c r="BD216" s="35"/>
      <c r="BE216" s="65"/>
      <c r="BF216" s="35"/>
      <c r="BG216" s="35"/>
      <c r="BH216" s="35"/>
      <c r="BI216" s="35"/>
    </row>
    <row r="217" spans="1:61" s="36" customFormat="1">
      <c r="A217" s="92"/>
      <c r="B217" s="67">
        <v>205</v>
      </c>
      <c r="C217" s="104"/>
      <c r="D217" s="68"/>
      <c r="E217" s="93"/>
      <c r="F217" s="671"/>
      <c r="G217" s="671"/>
      <c r="H217" s="71"/>
      <c r="I217" s="72"/>
      <c r="J217" s="71"/>
      <c r="K217" s="673" t="str">
        <f t="shared" si="9"/>
        <v/>
      </c>
      <c r="L217" s="673" t="str">
        <f>IF($G217="","",IF(OR('2.全体概要'!$C$15=1,'2.全体概要'!$C$15=2),INDEX($BD$15:$BD$16,MATCH($G217,$BC$15:$BC$16,-1)),IF('2.全体概要'!$C$15=3,INDEX($BD$14:$BD$15,MATCH($G217,$BC$14:$BC$15,-1)),INDEX($BD$13:$BD$14,MATCH($G217,$BC$13:$BC$14,-1)))))</f>
        <v/>
      </c>
      <c r="M217" s="673" t="str">
        <f t="shared" si="10"/>
        <v/>
      </c>
      <c r="N217" s="674">
        <f t="shared" si="11"/>
        <v>0</v>
      </c>
      <c r="O217" s="90"/>
      <c r="P217" s="160"/>
      <c r="Q217" s="66"/>
      <c r="R217" s="88"/>
      <c r="S217" s="161"/>
      <c r="T217" s="66"/>
      <c r="U217" s="90"/>
      <c r="V217" s="160"/>
      <c r="W217" s="66"/>
      <c r="X217" s="88"/>
      <c r="Y217" s="161"/>
      <c r="Z217" s="66"/>
      <c r="AA217" s="90"/>
      <c r="AB217" s="71"/>
      <c r="AC217" s="90"/>
      <c r="AD217" s="160"/>
      <c r="AE217" s="90"/>
      <c r="AF217" s="160"/>
      <c r="AG217" s="90"/>
      <c r="AH217" s="71"/>
      <c r="AI217" s="90"/>
      <c r="AJ217" s="160"/>
      <c r="AK217" s="90"/>
      <c r="AL217" s="74"/>
      <c r="AM217" s="90"/>
      <c r="AN217" s="74"/>
      <c r="AO217" s="90"/>
      <c r="AP217" s="76"/>
      <c r="AQ217" s="90"/>
      <c r="AR217" s="71"/>
      <c r="AS217" s="324"/>
      <c r="AT217" s="90"/>
      <c r="AU217" s="71"/>
      <c r="AV217" s="677" t="str">
        <f>IF(AU217="","",IF(AU217="A",'12.パネルラジエーター設備費用算出シート'!$G$13,IF(AU217="B",'12.パネルラジエーター設備費用算出シート'!$N$13,IF(AU217="C",'12.パネルラジエーター設備費用算出シート'!$G$23,IF(AU217="D",'12.パネルラジエーター設備費用算出シート'!$N$23,IF(AU217="E",'12.パネルラジエーター設備費用算出シート'!$G$33,IF(AU217="F",'12.パネルラジエーター設備費用算出シート'!$N$33,IF(AU217="G",'12.パネルラジエーター設備費用算出シート'!$G$43,IF(AU217="H",'12.パネルラジエーター設備費用算出シート'!$N$43,IF(AU217="I",'12.パネルラジエーター設備費用算出シート'!$G$54,'12.パネルラジエーター設備費用算出シート'!$N$54))))))))))</f>
        <v/>
      </c>
      <c r="AW217" s="90"/>
      <c r="AX217" s="35"/>
      <c r="AY217" s="35"/>
      <c r="AZ217" s="35"/>
      <c r="BA217" s="35"/>
      <c r="BB217" s="65"/>
      <c r="BC217" s="35"/>
      <c r="BD217" s="35"/>
      <c r="BE217" s="65"/>
      <c r="BF217" s="35"/>
      <c r="BG217" s="35"/>
      <c r="BH217" s="35"/>
      <c r="BI217" s="35"/>
    </row>
    <row r="218" spans="1:61" s="36" customFormat="1">
      <c r="A218" s="92"/>
      <c r="B218" s="67">
        <v>206</v>
      </c>
      <c r="C218" s="104"/>
      <c r="D218" s="68"/>
      <c r="E218" s="93"/>
      <c r="F218" s="671"/>
      <c r="G218" s="671"/>
      <c r="H218" s="71"/>
      <c r="I218" s="72"/>
      <c r="J218" s="71"/>
      <c r="K218" s="673" t="str">
        <f t="shared" si="9"/>
        <v/>
      </c>
      <c r="L218" s="673" t="str">
        <f>IF($G218="","",IF(OR('2.全体概要'!$C$15=1,'2.全体概要'!$C$15=2),INDEX($BD$15:$BD$16,MATCH($G218,$BC$15:$BC$16,-1)),IF('2.全体概要'!$C$15=3,INDEX($BD$14:$BD$15,MATCH($G218,$BC$14:$BC$15,-1)),INDEX($BD$13:$BD$14,MATCH($G218,$BC$13:$BC$14,-1)))))</f>
        <v/>
      </c>
      <c r="M218" s="673" t="str">
        <f t="shared" si="10"/>
        <v/>
      </c>
      <c r="N218" s="674">
        <f t="shared" si="11"/>
        <v>0</v>
      </c>
      <c r="O218" s="90"/>
      <c r="P218" s="160"/>
      <c r="Q218" s="66"/>
      <c r="R218" s="88"/>
      <c r="S218" s="161"/>
      <c r="T218" s="66"/>
      <c r="U218" s="90"/>
      <c r="V218" s="160"/>
      <c r="W218" s="66"/>
      <c r="X218" s="88"/>
      <c r="Y218" s="161"/>
      <c r="Z218" s="66"/>
      <c r="AA218" s="90"/>
      <c r="AB218" s="71"/>
      <c r="AC218" s="90"/>
      <c r="AD218" s="160"/>
      <c r="AE218" s="90"/>
      <c r="AF218" s="160"/>
      <c r="AG218" s="90"/>
      <c r="AH218" s="71"/>
      <c r="AI218" s="90"/>
      <c r="AJ218" s="160"/>
      <c r="AK218" s="90"/>
      <c r="AL218" s="74"/>
      <c r="AM218" s="90"/>
      <c r="AN218" s="74"/>
      <c r="AO218" s="90"/>
      <c r="AP218" s="76"/>
      <c r="AQ218" s="90"/>
      <c r="AR218" s="71"/>
      <c r="AS218" s="324"/>
      <c r="AT218" s="90"/>
      <c r="AU218" s="71"/>
      <c r="AV218" s="677" t="str">
        <f>IF(AU218="","",IF(AU218="A",'12.パネルラジエーター設備費用算出シート'!$G$13,IF(AU218="B",'12.パネルラジエーター設備費用算出シート'!$N$13,IF(AU218="C",'12.パネルラジエーター設備費用算出シート'!$G$23,IF(AU218="D",'12.パネルラジエーター設備費用算出シート'!$N$23,IF(AU218="E",'12.パネルラジエーター設備費用算出シート'!$G$33,IF(AU218="F",'12.パネルラジエーター設備費用算出シート'!$N$33,IF(AU218="G",'12.パネルラジエーター設備費用算出シート'!$G$43,IF(AU218="H",'12.パネルラジエーター設備費用算出シート'!$N$43,IF(AU218="I",'12.パネルラジエーター設備費用算出シート'!$G$54,'12.パネルラジエーター設備費用算出シート'!$N$54))))))))))</f>
        <v/>
      </c>
      <c r="AW218" s="90"/>
      <c r="AX218" s="35"/>
      <c r="AY218" s="35"/>
      <c r="AZ218" s="35"/>
      <c r="BA218" s="35"/>
      <c r="BB218" s="65"/>
      <c r="BC218" s="35"/>
      <c r="BD218" s="35"/>
      <c r="BE218" s="65"/>
      <c r="BF218" s="35"/>
      <c r="BG218" s="35"/>
      <c r="BH218" s="35"/>
      <c r="BI218" s="35"/>
    </row>
    <row r="219" spans="1:61" s="36" customFormat="1">
      <c r="A219" s="92"/>
      <c r="B219" s="67">
        <v>207</v>
      </c>
      <c r="C219" s="104"/>
      <c r="D219" s="68"/>
      <c r="E219" s="93"/>
      <c r="F219" s="671"/>
      <c r="G219" s="671"/>
      <c r="H219" s="71"/>
      <c r="I219" s="72"/>
      <c r="J219" s="71"/>
      <c r="K219" s="673" t="str">
        <f t="shared" si="9"/>
        <v/>
      </c>
      <c r="L219" s="673" t="str">
        <f>IF($G219="","",IF(OR('2.全体概要'!$C$15=1,'2.全体概要'!$C$15=2),INDEX($BD$15:$BD$16,MATCH($G219,$BC$15:$BC$16,-1)),IF('2.全体概要'!$C$15=3,INDEX($BD$14:$BD$15,MATCH($G219,$BC$14:$BC$15,-1)),INDEX($BD$13:$BD$14,MATCH($G219,$BC$13:$BC$14,-1)))))</f>
        <v/>
      </c>
      <c r="M219" s="673" t="str">
        <f t="shared" si="10"/>
        <v/>
      </c>
      <c r="N219" s="674">
        <f t="shared" si="11"/>
        <v>0</v>
      </c>
      <c r="O219" s="90"/>
      <c r="P219" s="160"/>
      <c r="Q219" s="66"/>
      <c r="R219" s="88"/>
      <c r="S219" s="161"/>
      <c r="T219" s="66"/>
      <c r="U219" s="90"/>
      <c r="V219" s="160"/>
      <c r="W219" s="66"/>
      <c r="X219" s="88"/>
      <c r="Y219" s="161"/>
      <c r="Z219" s="66"/>
      <c r="AA219" s="90"/>
      <c r="AB219" s="71"/>
      <c r="AC219" s="90"/>
      <c r="AD219" s="160"/>
      <c r="AE219" s="90"/>
      <c r="AF219" s="160"/>
      <c r="AG219" s="90"/>
      <c r="AH219" s="71"/>
      <c r="AI219" s="90"/>
      <c r="AJ219" s="160"/>
      <c r="AK219" s="90"/>
      <c r="AL219" s="74"/>
      <c r="AM219" s="90"/>
      <c r="AN219" s="74"/>
      <c r="AO219" s="90"/>
      <c r="AP219" s="76"/>
      <c r="AQ219" s="90"/>
      <c r="AR219" s="71"/>
      <c r="AS219" s="324"/>
      <c r="AT219" s="90"/>
      <c r="AU219" s="71"/>
      <c r="AV219" s="677" t="str">
        <f>IF(AU219="","",IF(AU219="A",'12.パネルラジエーター設備費用算出シート'!$G$13,IF(AU219="B",'12.パネルラジエーター設備費用算出シート'!$N$13,IF(AU219="C",'12.パネルラジエーター設備費用算出シート'!$G$23,IF(AU219="D",'12.パネルラジエーター設備費用算出シート'!$N$23,IF(AU219="E",'12.パネルラジエーター設備費用算出シート'!$G$33,IF(AU219="F",'12.パネルラジエーター設備費用算出シート'!$N$33,IF(AU219="G",'12.パネルラジエーター設備費用算出シート'!$G$43,IF(AU219="H",'12.パネルラジエーター設備費用算出シート'!$N$43,IF(AU219="I",'12.パネルラジエーター設備費用算出シート'!$G$54,'12.パネルラジエーター設備費用算出シート'!$N$54))))))))))</f>
        <v/>
      </c>
      <c r="AW219" s="90"/>
      <c r="AX219" s="35"/>
      <c r="AY219" s="35"/>
      <c r="AZ219" s="35"/>
      <c r="BA219" s="35"/>
      <c r="BB219" s="65"/>
      <c r="BC219" s="35"/>
      <c r="BD219" s="35"/>
      <c r="BE219" s="65"/>
      <c r="BF219" s="35"/>
      <c r="BG219" s="35"/>
      <c r="BH219" s="35"/>
      <c r="BI219" s="35"/>
    </row>
    <row r="220" spans="1:61" s="36" customFormat="1">
      <c r="A220" s="92"/>
      <c r="B220" s="67">
        <v>208</v>
      </c>
      <c r="C220" s="104"/>
      <c r="D220" s="68"/>
      <c r="E220" s="93"/>
      <c r="F220" s="671"/>
      <c r="G220" s="671"/>
      <c r="H220" s="71"/>
      <c r="I220" s="72"/>
      <c r="J220" s="71"/>
      <c r="K220" s="673" t="str">
        <f t="shared" si="9"/>
        <v/>
      </c>
      <c r="L220" s="673" t="str">
        <f>IF($G220="","",IF(OR('2.全体概要'!$C$15=1,'2.全体概要'!$C$15=2),INDEX($BD$15:$BD$16,MATCH($G220,$BC$15:$BC$16,-1)),IF('2.全体概要'!$C$15=3,INDEX($BD$14:$BD$15,MATCH($G220,$BC$14:$BC$15,-1)),INDEX($BD$13:$BD$14,MATCH($G220,$BC$13:$BC$14,-1)))))</f>
        <v/>
      </c>
      <c r="M220" s="673" t="str">
        <f t="shared" si="10"/>
        <v/>
      </c>
      <c r="N220" s="674">
        <f t="shared" si="11"/>
        <v>0</v>
      </c>
      <c r="O220" s="90"/>
      <c r="P220" s="160"/>
      <c r="Q220" s="66"/>
      <c r="R220" s="88"/>
      <c r="S220" s="161"/>
      <c r="T220" s="66"/>
      <c r="U220" s="90"/>
      <c r="V220" s="160"/>
      <c r="W220" s="66"/>
      <c r="X220" s="88"/>
      <c r="Y220" s="161"/>
      <c r="Z220" s="66"/>
      <c r="AA220" s="90"/>
      <c r="AB220" s="71"/>
      <c r="AC220" s="90"/>
      <c r="AD220" s="160"/>
      <c r="AE220" s="90"/>
      <c r="AF220" s="160"/>
      <c r="AG220" s="90"/>
      <c r="AH220" s="71"/>
      <c r="AI220" s="90"/>
      <c r="AJ220" s="160"/>
      <c r="AK220" s="90"/>
      <c r="AL220" s="74"/>
      <c r="AM220" s="90"/>
      <c r="AN220" s="74"/>
      <c r="AO220" s="90"/>
      <c r="AP220" s="76"/>
      <c r="AQ220" s="90"/>
      <c r="AR220" s="71"/>
      <c r="AS220" s="324"/>
      <c r="AT220" s="90"/>
      <c r="AU220" s="71"/>
      <c r="AV220" s="677" t="str">
        <f>IF(AU220="","",IF(AU220="A",'12.パネルラジエーター設備費用算出シート'!$G$13,IF(AU220="B",'12.パネルラジエーター設備費用算出シート'!$N$13,IF(AU220="C",'12.パネルラジエーター設備費用算出シート'!$G$23,IF(AU220="D",'12.パネルラジエーター設備費用算出シート'!$N$23,IF(AU220="E",'12.パネルラジエーター設備費用算出シート'!$G$33,IF(AU220="F",'12.パネルラジエーター設備費用算出シート'!$N$33,IF(AU220="G",'12.パネルラジエーター設備費用算出シート'!$G$43,IF(AU220="H",'12.パネルラジエーター設備費用算出シート'!$N$43,IF(AU220="I",'12.パネルラジエーター設備費用算出シート'!$G$54,'12.パネルラジエーター設備費用算出シート'!$N$54))))))))))</f>
        <v/>
      </c>
      <c r="AW220" s="90"/>
      <c r="AX220" s="35"/>
      <c r="AY220" s="35"/>
      <c r="AZ220" s="35"/>
      <c r="BA220" s="35"/>
      <c r="BB220" s="65"/>
      <c r="BC220" s="35"/>
      <c r="BD220" s="35"/>
      <c r="BE220" s="65"/>
      <c r="BF220" s="35"/>
      <c r="BG220" s="35"/>
      <c r="BH220" s="35"/>
      <c r="BI220" s="35"/>
    </row>
    <row r="221" spans="1:61" s="36" customFormat="1">
      <c r="A221" s="92"/>
      <c r="B221" s="67">
        <v>209</v>
      </c>
      <c r="C221" s="104"/>
      <c r="D221" s="68"/>
      <c r="E221" s="93"/>
      <c r="F221" s="671"/>
      <c r="G221" s="671"/>
      <c r="H221" s="71"/>
      <c r="I221" s="72"/>
      <c r="J221" s="71"/>
      <c r="K221" s="673" t="str">
        <f t="shared" si="9"/>
        <v/>
      </c>
      <c r="L221" s="673" t="str">
        <f>IF($G221="","",IF(OR('2.全体概要'!$C$15=1,'2.全体概要'!$C$15=2),INDEX($BD$15:$BD$16,MATCH($G221,$BC$15:$BC$16,-1)),IF('2.全体概要'!$C$15=3,INDEX($BD$14:$BD$15,MATCH($G221,$BC$14:$BC$15,-1)),INDEX($BD$13:$BD$14,MATCH($G221,$BC$13:$BC$14,-1)))))</f>
        <v/>
      </c>
      <c r="M221" s="673" t="str">
        <f t="shared" si="10"/>
        <v/>
      </c>
      <c r="N221" s="674">
        <f t="shared" si="11"/>
        <v>0</v>
      </c>
      <c r="O221" s="90"/>
      <c r="P221" s="160"/>
      <c r="Q221" s="66"/>
      <c r="R221" s="88"/>
      <c r="S221" s="161"/>
      <c r="T221" s="66"/>
      <c r="U221" s="90"/>
      <c r="V221" s="160"/>
      <c r="W221" s="66"/>
      <c r="X221" s="88"/>
      <c r="Y221" s="161"/>
      <c r="Z221" s="66"/>
      <c r="AA221" s="90"/>
      <c r="AB221" s="71"/>
      <c r="AC221" s="90"/>
      <c r="AD221" s="160"/>
      <c r="AE221" s="90"/>
      <c r="AF221" s="160"/>
      <c r="AG221" s="90"/>
      <c r="AH221" s="71"/>
      <c r="AI221" s="90"/>
      <c r="AJ221" s="160"/>
      <c r="AK221" s="90"/>
      <c r="AL221" s="74"/>
      <c r="AM221" s="90"/>
      <c r="AN221" s="74"/>
      <c r="AO221" s="90"/>
      <c r="AP221" s="76"/>
      <c r="AQ221" s="90"/>
      <c r="AR221" s="71"/>
      <c r="AS221" s="324"/>
      <c r="AT221" s="90"/>
      <c r="AU221" s="71"/>
      <c r="AV221" s="677" t="str">
        <f>IF(AU221="","",IF(AU221="A",'12.パネルラジエーター設備費用算出シート'!$G$13,IF(AU221="B",'12.パネルラジエーター設備費用算出シート'!$N$13,IF(AU221="C",'12.パネルラジエーター設備費用算出シート'!$G$23,IF(AU221="D",'12.パネルラジエーター設備費用算出シート'!$N$23,IF(AU221="E",'12.パネルラジエーター設備費用算出シート'!$G$33,IF(AU221="F",'12.パネルラジエーター設備費用算出シート'!$N$33,IF(AU221="G",'12.パネルラジエーター設備費用算出シート'!$G$43,IF(AU221="H",'12.パネルラジエーター設備費用算出シート'!$N$43,IF(AU221="I",'12.パネルラジエーター設備費用算出シート'!$G$54,'12.パネルラジエーター設備費用算出シート'!$N$54))))))))))</f>
        <v/>
      </c>
      <c r="AW221" s="90"/>
      <c r="AX221" s="35"/>
      <c r="AY221" s="35"/>
      <c r="AZ221" s="35"/>
      <c r="BA221" s="35"/>
      <c r="BB221" s="65"/>
      <c r="BC221" s="35"/>
      <c r="BD221" s="35"/>
      <c r="BE221" s="65"/>
      <c r="BF221" s="35"/>
      <c r="BG221" s="35"/>
      <c r="BH221" s="35"/>
      <c r="BI221" s="35"/>
    </row>
    <row r="222" spans="1:61" s="36" customFormat="1">
      <c r="A222" s="92"/>
      <c r="B222" s="67">
        <v>210</v>
      </c>
      <c r="C222" s="104"/>
      <c r="D222" s="68"/>
      <c r="E222" s="93"/>
      <c r="F222" s="671"/>
      <c r="G222" s="671"/>
      <c r="H222" s="71"/>
      <c r="I222" s="72"/>
      <c r="J222" s="71"/>
      <c r="K222" s="673" t="str">
        <f t="shared" si="9"/>
        <v/>
      </c>
      <c r="L222" s="673" t="str">
        <f>IF($G222="","",IF(OR('2.全体概要'!$C$15=1,'2.全体概要'!$C$15=2),INDEX($BD$15:$BD$16,MATCH($G222,$BC$15:$BC$16,-1)),IF('2.全体概要'!$C$15=3,INDEX($BD$14:$BD$15,MATCH($G222,$BC$14:$BC$15,-1)),INDEX($BD$13:$BD$14,MATCH($G222,$BC$13:$BC$14,-1)))))</f>
        <v/>
      </c>
      <c r="M222" s="673" t="str">
        <f t="shared" si="10"/>
        <v/>
      </c>
      <c r="N222" s="674">
        <f t="shared" si="11"/>
        <v>0</v>
      </c>
      <c r="O222" s="90"/>
      <c r="P222" s="160"/>
      <c r="Q222" s="66"/>
      <c r="R222" s="88"/>
      <c r="S222" s="161"/>
      <c r="T222" s="66"/>
      <c r="U222" s="90"/>
      <c r="V222" s="160"/>
      <c r="W222" s="66"/>
      <c r="X222" s="88"/>
      <c r="Y222" s="161"/>
      <c r="Z222" s="66"/>
      <c r="AA222" s="90"/>
      <c r="AB222" s="71"/>
      <c r="AC222" s="90"/>
      <c r="AD222" s="160"/>
      <c r="AE222" s="90"/>
      <c r="AF222" s="160"/>
      <c r="AG222" s="90"/>
      <c r="AH222" s="71"/>
      <c r="AI222" s="90"/>
      <c r="AJ222" s="160"/>
      <c r="AK222" s="90"/>
      <c r="AL222" s="74"/>
      <c r="AM222" s="90"/>
      <c r="AN222" s="74"/>
      <c r="AO222" s="90"/>
      <c r="AP222" s="76"/>
      <c r="AQ222" s="90"/>
      <c r="AR222" s="71"/>
      <c r="AS222" s="324"/>
      <c r="AT222" s="90"/>
      <c r="AU222" s="71"/>
      <c r="AV222" s="677" t="str">
        <f>IF(AU222="","",IF(AU222="A",'12.パネルラジエーター設備費用算出シート'!$G$13,IF(AU222="B",'12.パネルラジエーター設備費用算出シート'!$N$13,IF(AU222="C",'12.パネルラジエーター設備費用算出シート'!$G$23,IF(AU222="D",'12.パネルラジエーター設備費用算出シート'!$N$23,IF(AU222="E",'12.パネルラジエーター設備費用算出シート'!$G$33,IF(AU222="F",'12.パネルラジエーター設備費用算出シート'!$N$33,IF(AU222="G",'12.パネルラジエーター設備費用算出シート'!$G$43,IF(AU222="H",'12.パネルラジエーター設備費用算出シート'!$N$43,IF(AU222="I",'12.パネルラジエーター設備費用算出シート'!$G$54,'12.パネルラジエーター設備費用算出シート'!$N$54))))))))))</f>
        <v/>
      </c>
      <c r="AW222" s="90"/>
      <c r="AX222" s="35"/>
      <c r="AY222" s="35"/>
      <c r="AZ222" s="35"/>
      <c r="BA222" s="35"/>
      <c r="BB222" s="65"/>
      <c r="BC222" s="35"/>
      <c r="BD222" s="35"/>
      <c r="BE222" s="65"/>
      <c r="BF222" s="35"/>
      <c r="BG222" s="35"/>
      <c r="BH222" s="35"/>
      <c r="BI222" s="35"/>
    </row>
    <row r="223" spans="1:61" s="36" customFormat="1">
      <c r="A223" s="92"/>
      <c r="B223" s="67">
        <v>211</v>
      </c>
      <c r="C223" s="104"/>
      <c r="D223" s="68"/>
      <c r="E223" s="93"/>
      <c r="F223" s="671"/>
      <c r="G223" s="671"/>
      <c r="H223" s="71"/>
      <c r="I223" s="72"/>
      <c r="J223" s="71"/>
      <c r="K223" s="673" t="str">
        <f t="shared" si="9"/>
        <v/>
      </c>
      <c r="L223" s="673" t="str">
        <f>IF($G223="","",IF(OR('2.全体概要'!$C$15=1,'2.全体概要'!$C$15=2),INDEX($BD$15:$BD$16,MATCH($G223,$BC$15:$BC$16,-1)),IF('2.全体概要'!$C$15=3,INDEX($BD$14:$BD$15,MATCH($G223,$BC$14:$BC$15,-1)),INDEX($BD$13:$BD$14,MATCH($G223,$BC$13:$BC$14,-1)))))</f>
        <v/>
      </c>
      <c r="M223" s="673" t="str">
        <f t="shared" si="10"/>
        <v/>
      </c>
      <c r="N223" s="674">
        <f t="shared" si="11"/>
        <v>0</v>
      </c>
      <c r="O223" s="90"/>
      <c r="P223" s="160"/>
      <c r="Q223" s="66"/>
      <c r="R223" s="88"/>
      <c r="S223" s="161"/>
      <c r="T223" s="66"/>
      <c r="U223" s="90"/>
      <c r="V223" s="160"/>
      <c r="W223" s="66"/>
      <c r="X223" s="88"/>
      <c r="Y223" s="161"/>
      <c r="Z223" s="66"/>
      <c r="AA223" s="90"/>
      <c r="AB223" s="71"/>
      <c r="AC223" s="90"/>
      <c r="AD223" s="160"/>
      <c r="AE223" s="90"/>
      <c r="AF223" s="160"/>
      <c r="AG223" s="90"/>
      <c r="AH223" s="71"/>
      <c r="AI223" s="90"/>
      <c r="AJ223" s="160"/>
      <c r="AK223" s="90"/>
      <c r="AL223" s="74"/>
      <c r="AM223" s="90"/>
      <c r="AN223" s="74"/>
      <c r="AO223" s="90"/>
      <c r="AP223" s="76"/>
      <c r="AQ223" s="90"/>
      <c r="AR223" s="71"/>
      <c r="AS223" s="324"/>
      <c r="AT223" s="90"/>
      <c r="AU223" s="71"/>
      <c r="AV223" s="677" t="str">
        <f>IF(AU223="","",IF(AU223="A",'12.パネルラジエーター設備費用算出シート'!$G$13,IF(AU223="B",'12.パネルラジエーター設備費用算出シート'!$N$13,IF(AU223="C",'12.パネルラジエーター設備費用算出シート'!$G$23,IF(AU223="D",'12.パネルラジエーター設備費用算出シート'!$N$23,IF(AU223="E",'12.パネルラジエーター設備費用算出シート'!$G$33,IF(AU223="F",'12.パネルラジエーター設備費用算出シート'!$N$33,IF(AU223="G",'12.パネルラジエーター設備費用算出シート'!$G$43,IF(AU223="H",'12.パネルラジエーター設備費用算出シート'!$N$43,IF(AU223="I",'12.パネルラジエーター設備費用算出シート'!$G$54,'12.パネルラジエーター設備費用算出シート'!$N$54))))))))))</f>
        <v/>
      </c>
      <c r="AW223" s="90"/>
      <c r="AX223" s="35"/>
      <c r="AY223" s="35"/>
      <c r="AZ223" s="35"/>
      <c r="BA223" s="35"/>
      <c r="BB223" s="65"/>
      <c r="BC223" s="35"/>
      <c r="BD223" s="35"/>
      <c r="BE223" s="65"/>
      <c r="BF223" s="35"/>
      <c r="BG223" s="35"/>
      <c r="BH223" s="35"/>
      <c r="BI223" s="35"/>
    </row>
    <row r="224" spans="1:61" s="36" customFormat="1">
      <c r="A224" s="92"/>
      <c r="B224" s="67">
        <v>212</v>
      </c>
      <c r="C224" s="104"/>
      <c r="D224" s="68"/>
      <c r="E224" s="93"/>
      <c r="F224" s="671"/>
      <c r="G224" s="671"/>
      <c r="H224" s="71"/>
      <c r="I224" s="72"/>
      <c r="J224" s="71"/>
      <c r="K224" s="673" t="str">
        <f t="shared" si="9"/>
        <v/>
      </c>
      <c r="L224" s="673" t="str">
        <f>IF($G224="","",IF(OR('2.全体概要'!$C$15=1,'2.全体概要'!$C$15=2),INDEX($BD$15:$BD$16,MATCH($G224,$BC$15:$BC$16,-1)),IF('2.全体概要'!$C$15=3,INDEX($BD$14:$BD$15,MATCH($G224,$BC$14:$BC$15,-1)),INDEX($BD$13:$BD$14,MATCH($G224,$BC$13:$BC$14,-1)))))</f>
        <v/>
      </c>
      <c r="M224" s="673" t="str">
        <f t="shared" si="10"/>
        <v/>
      </c>
      <c r="N224" s="674">
        <f t="shared" si="11"/>
        <v>0</v>
      </c>
      <c r="O224" s="90"/>
      <c r="P224" s="160"/>
      <c r="Q224" s="66"/>
      <c r="R224" s="88"/>
      <c r="S224" s="161"/>
      <c r="T224" s="66"/>
      <c r="U224" s="90"/>
      <c r="V224" s="160"/>
      <c r="W224" s="66"/>
      <c r="X224" s="88"/>
      <c r="Y224" s="161"/>
      <c r="Z224" s="66"/>
      <c r="AA224" s="90"/>
      <c r="AB224" s="71"/>
      <c r="AC224" s="90"/>
      <c r="AD224" s="160"/>
      <c r="AE224" s="90"/>
      <c r="AF224" s="160"/>
      <c r="AG224" s="90"/>
      <c r="AH224" s="71"/>
      <c r="AI224" s="90"/>
      <c r="AJ224" s="160"/>
      <c r="AK224" s="90"/>
      <c r="AL224" s="74"/>
      <c r="AM224" s="90"/>
      <c r="AN224" s="74"/>
      <c r="AO224" s="90"/>
      <c r="AP224" s="76"/>
      <c r="AQ224" s="90"/>
      <c r="AR224" s="71"/>
      <c r="AS224" s="324"/>
      <c r="AT224" s="90"/>
      <c r="AU224" s="71"/>
      <c r="AV224" s="677" t="str">
        <f>IF(AU224="","",IF(AU224="A",'12.パネルラジエーター設備費用算出シート'!$G$13,IF(AU224="B",'12.パネルラジエーター設備費用算出シート'!$N$13,IF(AU224="C",'12.パネルラジエーター設備費用算出シート'!$G$23,IF(AU224="D",'12.パネルラジエーター設備費用算出シート'!$N$23,IF(AU224="E",'12.パネルラジエーター設備費用算出シート'!$G$33,IF(AU224="F",'12.パネルラジエーター設備費用算出シート'!$N$33,IF(AU224="G",'12.パネルラジエーター設備費用算出シート'!$G$43,IF(AU224="H",'12.パネルラジエーター設備費用算出シート'!$N$43,IF(AU224="I",'12.パネルラジエーター設備費用算出シート'!$G$54,'12.パネルラジエーター設備費用算出シート'!$N$54))))))))))</f>
        <v/>
      </c>
      <c r="AW224" s="90"/>
      <c r="AX224" s="35"/>
      <c r="AY224" s="35"/>
      <c r="AZ224" s="35"/>
      <c r="BA224" s="35"/>
      <c r="BB224" s="65"/>
      <c r="BC224" s="35"/>
      <c r="BD224" s="35"/>
      <c r="BE224" s="65"/>
      <c r="BF224" s="35"/>
      <c r="BG224" s="35"/>
      <c r="BH224" s="35"/>
      <c r="BI224" s="35"/>
    </row>
    <row r="225" spans="1:61" s="36" customFormat="1">
      <c r="A225" s="92"/>
      <c r="B225" s="67">
        <v>213</v>
      </c>
      <c r="C225" s="104"/>
      <c r="D225" s="68"/>
      <c r="E225" s="93"/>
      <c r="F225" s="671"/>
      <c r="G225" s="671"/>
      <c r="H225" s="71"/>
      <c r="I225" s="72"/>
      <c r="J225" s="71"/>
      <c r="K225" s="673" t="str">
        <f t="shared" si="9"/>
        <v/>
      </c>
      <c r="L225" s="673" t="str">
        <f>IF($G225="","",IF(OR('2.全体概要'!$C$15=1,'2.全体概要'!$C$15=2),INDEX($BD$15:$BD$16,MATCH($G225,$BC$15:$BC$16,-1)),IF('2.全体概要'!$C$15=3,INDEX($BD$14:$BD$15,MATCH($G225,$BC$14:$BC$15,-1)),INDEX($BD$13:$BD$14,MATCH($G225,$BC$13:$BC$14,-1)))))</f>
        <v/>
      </c>
      <c r="M225" s="673" t="str">
        <f t="shared" si="10"/>
        <v/>
      </c>
      <c r="N225" s="674">
        <f t="shared" si="11"/>
        <v>0</v>
      </c>
      <c r="O225" s="90"/>
      <c r="P225" s="160"/>
      <c r="Q225" s="66"/>
      <c r="R225" s="88"/>
      <c r="S225" s="161"/>
      <c r="T225" s="66"/>
      <c r="U225" s="90"/>
      <c r="V225" s="160"/>
      <c r="W225" s="66"/>
      <c r="X225" s="88"/>
      <c r="Y225" s="161"/>
      <c r="Z225" s="66"/>
      <c r="AA225" s="90"/>
      <c r="AB225" s="71"/>
      <c r="AC225" s="90"/>
      <c r="AD225" s="160"/>
      <c r="AE225" s="90"/>
      <c r="AF225" s="160"/>
      <c r="AG225" s="90"/>
      <c r="AH225" s="71"/>
      <c r="AI225" s="90"/>
      <c r="AJ225" s="160"/>
      <c r="AK225" s="90"/>
      <c r="AL225" s="74"/>
      <c r="AM225" s="90"/>
      <c r="AN225" s="74"/>
      <c r="AO225" s="90"/>
      <c r="AP225" s="76"/>
      <c r="AQ225" s="90"/>
      <c r="AR225" s="71"/>
      <c r="AS225" s="324"/>
      <c r="AT225" s="90"/>
      <c r="AU225" s="71"/>
      <c r="AV225" s="677" t="str">
        <f>IF(AU225="","",IF(AU225="A",'12.パネルラジエーター設備費用算出シート'!$G$13,IF(AU225="B",'12.パネルラジエーター設備費用算出シート'!$N$13,IF(AU225="C",'12.パネルラジエーター設備費用算出シート'!$G$23,IF(AU225="D",'12.パネルラジエーター設備費用算出シート'!$N$23,IF(AU225="E",'12.パネルラジエーター設備費用算出シート'!$G$33,IF(AU225="F",'12.パネルラジエーター設備費用算出シート'!$N$33,IF(AU225="G",'12.パネルラジエーター設備費用算出シート'!$G$43,IF(AU225="H",'12.パネルラジエーター設備費用算出シート'!$N$43,IF(AU225="I",'12.パネルラジエーター設備費用算出シート'!$G$54,'12.パネルラジエーター設備費用算出シート'!$N$54))))))))))</f>
        <v/>
      </c>
      <c r="AW225" s="90"/>
      <c r="AX225" s="35"/>
      <c r="AY225" s="35"/>
      <c r="AZ225" s="35"/>
      <c r="BA225" s="35"/>
      <c r="BB225" s="65"/>
      <c r="BC225" s="35"/>
      <c r="BD225" s="35"/>
      <c r="BE225" s="65"/>
      <c r="BF225" s="35"/>
      <c r="BG225" s="35"/>
      <c r="BH225" s="35"/>
      <c r="BI225" s="35"/>
    </row>
    <row r="226" spans="1:61" s="36" customFormat="1">
      <c r="A226" s="92"/>
      <c r="B226" s="67">
        <v>214</v>
      </c>
      <c r="C226" s="104"/>
      <c r="D226" s="68"/>
      <c r="E226" s="93"/>
      <c r="F226" s="671"/>
      <c r="G226" s="671"/>
      <c r="H226" s="71"/>
      <c r="I226" s="72"/>
      <c r="J226" s="71"/>
      <c r="K226" s="673" t="str">
        <f t="shared" si="9"/>
        <v/>
      </c>
      <c r="L226" s="673" t="str">
        <f>IF($G226="","",IF(OR('2.全体概要'!$C$15=1,'2.全体概要'!$C$15=2),INDEX($BD$15:$BD$16,MATCH($G226,$BC$15:$BC$16,-1)),IF('2.全体概要'!$C$15=3,INDEX($BD$14:$BD$15,MATCH($G226,$BC$14:$BC$15,-1)),INDEX($BD$13:$BD$14,MATCH($G226,$BC$13:$BC$14,-1)))))</f>
        <v/>
      </c>
      <c r="M226" s="673" t="str">
        <f t="shared" si="10"/>
        <v/>
      </c>
      <c r="N226" s="674">
        <f t="shared" si="11"/>
        <v>0</v>
      </c>
      <c r="O226" s="90"/>
      <c r="P226" s="160"/>
      <c r="Q226" s="66"/>
      <c r="R226" s="88"/>
      <c r="S226" s="161"/>
      <c r="T226" s="66"/>
      <c r="U226" s="90"/>
      <c r="V226" s="160"/>
      <c r="W226" s="66"/>
      <c r="X226" s="88"/>
      <c r="Y226" s="161"/>
      <c r="Z226" s="66"/>
      <c r="AA226" s="90"/>
      <c r="AB226" s="71"/>
      <c r="AC226" s="90"/>
      <c r="AD226" s="160"/>
      <c r="AE226" s="90"/>
      <c r="AF226" s="160"/>
      <c r="AG226" s="90"/>
      <c r="AH226" s="71"/>
      <c r="AI226" s="90"/>
      <c r="AJ226" s="160"/>
      <c r="AK226" s="90"/>
      <c r="AL226" s="74"/>
      <c r="AM226" s="90"/>
      <c r="AN226" s="74"/>
      <c r="AO226" s="90"/>
      <c r="AP226" s="76"/>
      <c r="AQ226" s="90"/>
      <c r="AR226" s="71"/>
      <c r="AS226" s="324"/>
      <c r="AT226" s="90"/>
      <c r="AU226" s="71"/>
      <c r="AV226" s="677" t="str">
        <f>IF(AU226="","",IF(AU226="A",'12.パネルラジエーター設備費用算出シート'!$G$13,IF(AU226="B",'12.パネルラジエーター設備費用算出シート'!$N$13,IF(AU226="C",'12.パネルラジエーター設備費用算出シート'!$G$23,IF(AU226="D",'12.パネルラジエーター設備費用算出シート'!$N$23,IF(AU226="E",'12.パネルラジエーター設備費用算出シート'!$G$33,IF(AU226="F",'12.パネルラジエーター設備費用算出シート'!$N$33,IF(AU226="G",'12.パネルラジエーター設備費用算出シート'!$G$43,IF(AU226="H",'12.パネルラジエーター設備費用算出シート'!$N$43,IF(AU226="I",'12.パネルラジエーター設備費用算出シート'!$G$54,'12.パネルラジエーター設備費用算出シート'!$N$54))))))))))</f>
        <v/>
      </c>
      <c r="AW226" s="90"/>
      <c r="AX226" s="35"/>
      <c r="AY226" s="35"/>
      <c r="AZ226" s="35"/>
      <c r="BA226" s="35"/>
      <c r="BB226" s="65"/>
      <c r="BC226" s="35"/>
      <c r="BD226" s="35"/>
      <c r="BE226" s="65"/>
      <c r="BF226" s="35"/>
      <c r="BG226" s="35"/>
      <c r="BH226" s="35"/>
      <c r="BI226" s="35"/>
    </row>
    <row r="227" spans="1:61" s="36" customFormat="1">
      <c r="A227" s="92"/>
      <c r="B227" s="67">
        <v>215</v>
      </c>
      <c r="C227" s="104"/>
      <c r="D227" s="68"/>
      <c r="E227" s="93"/>
      <c r="F227" s="671"/>
      <c r="G227" s="671"/>
      <c r="H227" s="71"/>
      <c r="I227" s="72"/>
      <c r="J227" s="71"/>
      <c r="K227" s="673" t="str">
        <f t="shared" si="9"/>
        <v/>
      </c>
      <c r="L227" s="673" t="str">
        <f>IF($G227="","",IF(OR('2.全体概要'!$C$15=1,'2.全体概要'!$C$15=2),INDEX($BD$15:$BD$16,MATCH($G227,$BC$15:$BC$16,-1)),IF('2.全体概要'!$C$15=3,INDEX($BD$14:$BD$15,MATCH($G227,$BC$14:$BC$15,-1)),INDEX($BD$13:$BD$14,MATCH($G227,$BC$13:$BC$14,-1)))))</f>
        <v/>
      </c>
      <c r="M227" s="673" t="str">
        <f t="shared" si="10"/>
        <v/>
      </c>
      <c r="N227" s="674">
        <f t="shared" si="11"/>
        <v>0</v>
      </c>
      <c r="O227" s="90"/>
      <c r="P227" s="160"/>
      <c r="Q227" s="66"/>
      <c r="R227" s="88"/>
      <c r="S227" s="161"/>
      <c r="T227" s="66"/>
      <c r="U227" s="90"/>
      <c r="V227" s="160"/>
      <c r="W227" s="66"/>
      <c r="X227" s="88"/>
      <c r="Y227" s="161"/>
      <c r="Z227" s="66"/>
      <c r="AA227" s="90"/>
      <c r="AB227" s="71"/>
      <c r="AC227" s="90"/>
      <c r="AD227" s="160"/>
      <c r="AE227" s="90"/>
      <c r="AF227" s="160"/>
      <c r="AG227" s="90"/>
      <c r="AH227" s="71"/>
      <c r="AI227" s="90"/>
      <c r="AJ227" s="160"/>
      <c r="AK227" s="90"/>
      <c r="AL227" s="74"/>
      <c r="AM227" s="90"/>
      <c r="AN227" s="74"/>
      <c r="AO227" s="90"/>
      <c r="AP227" s="76"/>
      <c r="AQ227" s="90"/>
      <c r="AR227" s="71"/>
      <c r="AS227" s="324"/>
      <c r="AT227" s="90"/>
      <c r="AU227" s="71"/>
      <c r="AV227" s="677" t="str">
        <f>IF(AU227="","",IF(AU227="A",'12.パネルラジエーター設備費用算出シート'!$G$13,IF(AU227="B",'12.パネルラジエーター設備費用算出シート'!$N$13,IF(AU227="C",'12.パネルラジエーター設備費用算出シート'!$G$23,IF(AU227="D",'12.パネルラジエーター設備費用算出シート'!$N$23,IF(AU227="E",'12.パネルラジエーター設備費用算出シート'!$G$33,IF(AU227="F",'12.パネルラジエーター設備費用算出シート'!$N$33,IF(AU227="G",'12.パネルラジエーター設備費用算出シート'!$G$43,IF(AU227="H",'12.パネルラジエーター設備費用算出シート'!$N$43,IF(AU227="I",'12.パネルラジエーター設備費用算出シート'!$G$54,'12.パネルラジエーター設備費用算出シート'!$N$54))))))))))</f>
        <v/>
      </c>
      <c r="AW227" s="90"/>
      <c r="AX227" s="35"/>
      <c r="AY227" s="35"/>
      <c r="AZ227" s="35"/>
      <c r="BA227" s="35"/>
      <c r="BB227" s="65"/>
      <c r="BC227" s="35"/>
      <c r="BD227" s="35"/>
      <c r="BE227" s="65"/>
      <c r="BF227" s="35"/>
      <c r="BG227" s="35"/>
      <c r="BH227" s="35"/>
      <c r="BI227" s="35"/>
    </row>
    <row r="228" spans="1:61" s="36" customFormat="1">
      <c r="A228" s="92"/>
      <c r="B228" s="67">
        <v>216</v>
      </c>
      <c r="C228" s="104"/>
      <c r="D228" s="68"/>
      <c r="E228" s="93"/>
      <c r="F228" s="671"/>
      <c r="G228" s="671"/>
      <c r="H228" s="71"/>
      <c r="I228" s="72"/>
      <c r="J228" s="71"/>
      <c r="K228" s="673" t="str">
        <f t="shared" si="9"/>
        <v/>
      </c>
      <c r="L228" s="673" t="str">
        <f>IF($G228="","",IF(OR('2.全体概要'!$C$15=1,'2.全体概要'!$C$15=2),INDEX($BD$15:$BD$16,MATCH($G228,$BC$15:$BC$16,-1)),IF('2.全体概要'!$C$15=3,INDEX($BD$14:$BD$15,MATCH($G228,$BC$14:$BC$15,-1)),INDEX($BD$13:$BD$14,MATCH($G228,$BC$13:$BC$14,-1)))))</f>
        <v/>
      </c>
      <c r="M228" s="673" t="str">
        <f t="shared" si="10"/>
        <v/>
      </c>
      <c r="N228" s="674">
        <f t="shared" si="11"/>
        <v>0</v>
      </c>
      <c r="O228" s="90"/>
      <c r="P228" s="160"/>
      <c r="Q228" s="66"/>
      <c r="R228" s="88"/>
      <c r="S228" s="161"/>
      <c r="T228" s="66"/>
      <c r="U228" s="90"/>
      <c r="V228" s="160"/>
      <c r="W228" s="66"/>
      <c r="X228" s="88"/>
      <c r="Y228" s="161"/>
      <c r="Z228" s="66"/>
      <c r="AA228" s="90"/>
      <c r="AB228" s="71"/>
      <c r="AC228" s="90"/>
      <c r="AD228" s="160"/>
      <c r="AE228" s="90"/>
      <c r="AF228" s="160"/>
      <c r="AG228" s="90"/>
      <c r="AH228" s="71"/>
      <c r="AI228" s="90"/>
      <c r="AJ228" s="160"/>
      <c r="AK228" s="90"/>
      <c r="AL228" s="74"/>
      <c r="AM228" s="90"/>
      <c r="AN228" s="74"/>
      <c r="AO228" s="90"/>
      <c r="AP228" s="76"/>
      <c r="AQ228" s="90"/>
      <c r="AR228" s="71"/>
      <c r="AS228" s="324"/>
      <c r="AT228" s="90"/>
      <c r="AU228" s="71"/>
      <c r="AV228" s="677" t="str">
        <f>IF(AU228="","",IF(AU228="A",'12.パネルラジエーター設備費用算出シート'!$G$13,IF(AU228="B",'12.パネルラジエーター設備費用算出シート'!$N$13,IF(AU228="C",'12.パネルラジエーター設備費用算出シート'!$G$23,IF(AU228="D",'12.パネルラジエーター設備費用算出シート'!$N$23,IF(AU228="E",'12.パネルラジエーター設備費用算出シート'!$G$33,IF(AU228="F",'12.パネルラジエーター設備費用算出シート'!$N$33,IF(AU228="G",'12.パネルラジエーター設備費用算出シート'!$G$43,IF(AU228="H",'12.パネルラジエーター設備費用算出シート'!$N$43,IF(AU228="I",'12.パネルラジエーター設備費用算出シート'!$G$54,'12.パネルラジエーター設備費用算出シート'!$N$54))))))))))</f>
        <v/>
      </c>
      <c r="AW228" s="90"/>
      <c r="AX228" s="35"/>
      <c r="AY228" s="35"/>
      <c r="AZ228" s="35"/>
      <c r="BA228" s="35"/>
      <c r="BB228" s="65"/>
      <c r="BC228" s="35"/>
      <c r="BD228" s="35"/>
      <c r="BE228" s="65"/>
      <c r="BF228" s="35"/>
      <c r="BG228" s="35"/>
      <c r="BH228" s="35"/>
      <c r="BI228" s="35"/>
    </row>
    <row r="229" spans="1:61" s="36" customFormat="1">
      <c r="A229" s="92"/>
      <c r="B229" s="67">
        <v>217</v>
      </c>
      <c r="C229" s="104"/>
      <c r="D229" s="68"/>
      <c r="E229" s="93"/>
      <c r="F229" s="671"/>
      <c r="G229" s="671"/>
      <c r="H229" s="71"/>
      <c r="I229" s="72"/>
      <c r="J229" s="71"/>
      <c r="K229" s="673" t="str">
        <f t="shared" si="9"/>
        <v/>
      </c>
      <c r="L229" s="673" t="str">
        <f>IF($G229="","",IF(OR('2.全体概要'!$C$15=1,'2.全体概要'!$C$15=2),INDEX($BD$15:$BD$16,MATCH($G229,$BC$15:$BC$16,-1)),IF('2.全体概要'!$C$15=3,INDEX($BD$14:$BD$15,MATCH($G229,$BC$14:$BC$15,-1)),INDEX($BD$13:$BD$14,MATCH($G229,$BC$13:$BC$14,-1)))))</f>
        <v/>
      </c>
      <c r="M229" s="673" t="str">
        <f t="shared" si="10"/>
        <v/>
      </c>
      <c r="N229" s="674">
        <f t="shared" si="11"/>
        <v>0</v>
      </c>
      <c r="O229" s="90"/>
      <c r="P229" s="160"/>
      <c r="Q229" s="66"/>
      <c r="R229" s="88"/>
      <c r="S229" s="161"/>
      <c r="T229" s="66"/>
      <c r="U229" s="90"/>
      <c r="V229" s="160"/>
      <c r="W229" s="66"/>
      <c r="X229" s="88"/>
      <c r="Y229" s="161"/>
      <c r="Z229" s="66"/>
      <c r="AA229" s="90"/>
      <c r="AB229" s="71"/>
      <c r="AC229" s="90"/>
      <c r="AD229" s="160"/>
      <c r="AE229" s="90"/>
      <c r="AF229" s="160"/>
      <c r="AG229" s="90"/>
      <c r="AH229" s="71"/>
      <c r="AI229" s="90"/>
      <c r="AJ229" s="160"/>
      <c r="AK229" s="90"/>
      <c r="AL229" s="74"/>
      <c r="AM229" s="90"/>
      <c r="AN229" s="74"/>
      <c r="AO229" s="90"/>
      <c r="AP229" s="76"/>
      <c r="AQ229" s="90"/>
      <c r="AR229" s="71"/>
      <c r="AS229" s="324"/>
      <c r="AT229" s="90"/>
      <c r="AU229" s="71"/>
      <c r="AV229" s="677" t="str">
        <f>IF(AU229="","",IF(AU229="A",'12.パネルラジエーター設備費用算出シート'!$G$13,IF(AU229="B",'12.パネルラジエーター設備費用算出シート'!$N$13,IF(AU229="C",'12.パネルラジエーター設備費用算出シート'!$G$23,IF(AU229="D",'12.パネルラジエーター設備費用算出シート'!$N$23,IF(AU229="E",'12.パネルラジエーター設備費用算出シート'!$G$33,IF(AU229="F",'12.パネルラジエーター設備費用算出シート'!$N$33,IF(AU229="G",'12.パネルラジエーター設備費用算出シート'!$G$43,IF(AU229="H",'12.パネルラジエーター設備費用算出シート'!$N$43,IF(AU229="I",'12.パネルラジエーター設備費用算出シート'!$G$54,'12.パネルラジエーター設備費用算出シート'!$N$54))))))))))</f>
        <v/>
      </c>
      <c r="AW229" s="90"/>
      <c r="AX229" s="35"/>
      <c r="AY229" s="35"/>
      <c r="AZ229" s="35"/>
      <c r="BA229" s="35"/>
      <c r="BB229" s="65"/>
      <c r="BC229" s="35"/>
      <c r="BD229" s="35"/>
      <c r="BE229" s="65"/>
      <c r="BF229" s="35"/>
      <c r="BG229" s="35"/>
      <c r="BH229" s="35"/>
      <c r="BI229" s="35"/>
    </row>
    <row r="230" spans="1:61" s="36" customFormat="1">
      <c r="A230" s="92"/>
      <c r="B230" s="67">
        <v>218</v>
      </c>
      <c r="C230" s="104"/>
      <c r="D230" s="68"/>
      <c r="E230" s="93"/>
      <c r="F230" s="671"/>
      <c r="G230" s="671"/>
      <c r="H230" s="71"/>
      <c r="I230" s="72"/>
      <c r="J230" s="71"/>
      <c r="K230" s="673" t="str">
        <f t="shared" si="9"/>
        <v/>
      </c>
      <c r="L230" s="673" t="str">
        <f>IF($G230="","",IF(OR('2.全体概要'!$C$15=1,'2.全体概要'!$C$15=2),INDEX($BD$15:$BD$16,MATCH($G230,$BC$15:$BC$16,-1)),IF('2.全体概要'!$C$15=3,INDEX($BD$14:$BD$15,MATCH($G230,$BC$14:$BC$15,-1)),INDEX($BD$13:$BD$14,MATCH($G230,$BC$13:$BC$14,-1)))))</f>
        <v/>
      </c>
      <c r="M230" s="673" t="str">
        <f t="shared" si="10"/>
        <v/>
      </c>
      <c r="N230" s="674">
        <f t="shared" si="11"/>
        <v>0</v>
      </c>
      <c r="O230" s="90"/>
      <c r="P230" s="160"/>
      <c r="Q230" s="66"/>
      <c r="R230" s="88"/>
      <c r="S230" s="161"/>
      <c r="T230" s="66"/>
      <c r="U230" s="90"/>
      <c r="V230" s="160"/>
      <c r="W230" s="66"/>
      <c r="X230" s="88"/>
      <c r="Y230" s="161"/>
      <c r="Z230" s="66"/>
      <c r="AA230" s="90"/>
      <c r="AB230" s="71"/>
      <c r="AC230" s="90"/>
      <c r="AD230" s="160"/>
      <c r="AE230" s="90"/>
      <c r="AF230" s="160"/>
      <c r="AG230" s="90"/>
      <c r="AH230" s="71"/>
      <c r="AI230" s="90"/>
      <c r="AJ230" s="160"/>
      <c r="AK230" s="90"/>
      <c r="AL230" s="74"/>
      <c r="AM230" s="90"/>
      <c r="AN230" s="74"/>
      <c r="AO230" s="90"/>
      <c r="AP230" s="76"/>
      <c r="AQ230" s="90"/>
      <c r="AR230" s="71"/>
      <c r="AS230" s="324"/>
      <c r="AT230" s="90"/>
      <c r="AU230" s="71"/>
      <c r="AV230" s="677" t="str">
        <f>IF(AU230="","",IF(AU230="A",'12.パネルラジエーター設備費用算出シート'!$G$13,IF(AU230="B",'12.パネルラジエーター設備費用算出シート'!$N$13,IF(AU230="C",'12.パネルラジエーター設備費用算出シート'!$G$23,IF(AU230="D",'12.パネルラジエーター設備費用算出シート'!$N$23,IF(AU230="E",'12.パネルラジエーター設備費用算出シート'!$G$33,IF(AU230="F",'12.パネルラジエーター設備費用算出シート'!$N$33,IF(AU230="G",'12.パネルラジエーター設備費用算出シート'!$G$43,IF(AU230="H",'12.パネルラジエーター設備費用算出シート'!$N$43,IF(AU230="I",'12.パネルラジエーター設備費用算出シート'!$G$54,'12.パネルラジエーター設備費用算出シート'!$N$54))))))))))</f>
        <v/>
      </c>
      <c r="AW230" s="90"/>
      <c r="AX230" s="35"/>
      <c r="AY230" s="35"/>
      <c r="AZ230" s="35"/>
      <c r="BA230" s="35"/>
      <c r="BB230" s="65"/>
      <c r="BC230" s="35"/>
      <c r="BD230" s="35"/>
      <c r="BE230" s="65"/>
      <c r="BF230" s="35"/>
      <c r="BG230" s="35"/>
      <c r="BH230" s="35"/>
      <c r="BI230" s="35"/>
    </row>
    <row r="231" spans="1:61" s="36" customFormat="1">
      <c r="A231" s="92"/>
      <c r="B231" s="67">
        <v>219</v>
      </c>
      <c r="C231" s="104"/>
      <c r="D231" s="68"/>
      <c r="E231" s="93"/>
      <c r="F231" s="671"/>
      <c r="G231" s="671"/>
      <c r="H231" s="71"/>
      <c r="I231" s="72"/>
      <c r="J231" s="71"/>
      <c r="K231" s="673" t="str">
        <f t="shared" si="9"/>
        <v/>
      </c>
      <c r="L231" s="673" t="str">
        <f>IF($G231="","",IF(OR('2.全体概要'!$C$15=1,'2.全体概要'!$C$15=2),INDEX($BD$15:$BD$16,MATCH($G231,$BC$15:$BC$16,-1)),IF('2.全体概要'!$C$15=3,INDEX($BD$14:$BD$15,MATCH($G231,$BC$14:$BC$15,-1)),INDEX($BD$13:$BD$14,MATCH($G231,$BC$13:$BC$14,-1)))))</f>
        <v/>
      </c>
      <c r="M231" s="673" t="str">
        <f t="shared" si="10"/>
        <v/>
      </c>
      <c r="N231" s="674">
        <f t="shared" si="11"/>
        <v>0</v>
      </c>
      <c r="O231" s="90"/>
      <c r="P231" s="160"/>
      <c r="Q231" s="66"/>
      <c r="R231" s="88"/>
      <c r="S231" s="161"/>
      <c r="T231" s="66"/>
      <c r="U231" s="90"/>
      <c r="V231" s="160"/>
      <c r="W231" s="66"/>
      <c r="X231" s="88"/>
      <c r="Y231" s="161"/>
      <c r="Z231" s="66"/>
      <c r="AA231" s="90"/>
      <c r="AB231" s="71"/>
      <c r="AC231" s="90"/>
      <c r="AD231" s="160"/>
      <c r="AE231" s="90"/>
      <c r="AF231" s="160"/>
      <c r="AG231" s="90"/>
      <c r="AH231" s="71"/>
      <c r="AI231" s="90"/>
      <c r="AJ231" s="160"/>
      <c r="AK231" s="90"/>
      <c r="AL231" s="74"/>
      <c r="AM231" s="90"/>
      <c r="AN231" s="74"/>
      <c r="AO231" s="90"/>
      <c r="AP231" s="76"/>
      <c r="AQ231" s="90"/>
      <c r="AR231" s="71"/>
      <c r="AS231" s="324"/>
      <c r="AT231" s="90"/>
      <c r="AU231" s="71"/>
      <c r="AV231" s="677" t="str">
        <f>IF(AU231="","",IF(AU231="A",'12.パネルラジエーター設備費用算出シート'!$G$13,IF(AU231="B",'12.パネルラジエーター設備費用算出シート'!$N$13,IF(AU231="C",'12.パネルラジエーター設備費用算出シート'!$G$23,IF(AU231="D",'12.パネルラジエーター設備費用算出シート'!$N$23,IF(AU231="E",'12.パネルラジエーター設備費用算出シート'!$G$33,IF(AU231="F",'12.パネルラジエーター設備費用算出シート'!$N$33,IF(AU231="G",'12.パネルラジエーター設備費用算出シート'!$G$43,IF(AU231="H",'12.パネルラジエーター設備費用算出シート'!$N$43,IF(AU231="I",'12.パネルラジエーター設備費用算出シート'!$G$54,'12.パネルラジエーター設備費用算出シート'!$N$54))))))))))</f>
        <v/>
      </c>
      <c r="AW231" s="90"/>
      <c r="AX231" s="35"/>
      <c r="AY231" s="35"/>
      <c r="AZ231" s="35"/>
      <c r="BA231" s="35"/>
      <c r="BB231" s="65"/>
      <c r="BC231" s="35"/>
      <c r="BD231" s="35"/>
      <c r="BE231" s="65"/>
      <c r="BF231" s="35"/>
      <c r="BG231" s="35"/>
      <c r="BH231" s="35"/>
      <c r="BI231" s="35"/>
    </row>
    <row r="232" spans="1:61" s="36" customFormat="1">
      <c r="A232" s="92"/>
      <c r="B232" s="67">
        <v>220</v>
      </c>
      <c r="C232" s="104"/>
      <c r="D232" s="68"/>
      <c r="E232" s="93"/>
      <c r="F232" s="671"/>
      <c r="G232" s="671"/>
      <c r="H232" s="71"/>
      <c r="I232" s="72"/>
      <c r="J232" s="71"/>
      <c r="K232" s="673" t="str">
        <f t="shared" si="9"/>
        <v/>
      </c>
      <c r="L232" s="673" t="str">
        <f>IF($G232="","",IF(OR('2.全体概要'!$C$15=1,'2.全体概要'!$C$15=2),INDEX($BD$15:$BD$16,MATCH($G232,$BC$15:$BC$16,-1)),IF('2.全体概要'!$C$15=3,INDEX($BD$14:$BD$15,MATCH($G232,$BC$14:$BC$15,-1)),INDEX($BD$13:$BD$14,MATCH($G232,$BC$13:$BC$14,-1)))))</f>
        <v/>
      </c>
      <c r="M232" s="673" t="str">
        <f t="shared" si="10"/>
        <v/>
      </c>
      <c r="N232" s="674">
        <f t="shared" si="11"/>
        <v>0</v>
      </c>
      <c r="O232" s="90"/>
      <c r="P232" s="160"/>
      <c r="Q232" s="66"/>
      <c r="R232" s="88"/>
      <c r="S232" s="161"/>
      <c r="T232" s="66"/>
      <c r="U232" s="90"/>
      <c r="V232" s="160"/>
      <c r="W232" s="66"/>
      <c r="X232" s="88"/>
      <c r="Y232" s="161"/>
      <c r="Z232" s="66"/>
      <c r="AA232" s="90"/>
      <c r="AB232" s="71"/>
      <c r="AC232" s="90"/>
      <c r="AD232" s="160"/>
      <c r="AE232" s="90"/>
      <c r="AF232" s="160"/>
      <c r="AG232" s="90"/>
      <c r="AH232" s="71"/>
      <c r="AI232" s="90"/>
      <c r="AJ232" s="160"/>
      <c r="AK232" s="90"/>
      <c r="AL232" s="74"/>
      <c r="AM232" s="90"/>
      <c r="AN232" s="74"/>
      <c r="AO232" s="90"/>
      <c r="AP232" s="76"/>
      <c r="AQ232" s="90"/>
      <c r="AR232" s="71"/>
      <c r="AS232" s="324"/>
      <c r="AT232" s="90"/>
      <c r="AU232" s="71"/>
      <c r="AV232" s="677" t="str">
        <f>IF(AU232="","",IF(AU232="A",'12.パネルラジエーター設備費用算出シート'!$G$13,IF(AU232="B",'12.パネルラジエーター設備費用算出シート'!$N$13,IF(AU232="C",'12.パネルラジエーター設備費用算出シート'!$G$23,IF(AU232="D",'12.パネルラジエーター設備費用算出シート'!$N$23,IF(AU232="E",'12.パネルラジエーター設備費用算出シート'!$G$33,IF(AU232="F",'12.パネルラジエーター設備費用算出シート'!$N$33,IF(AU232="G",'12.パネルラジエーター設備費用算出シート'!$G$43,IF(AU232="H",'12.パネルラジエーター設備費用算出シート'!$N$43,IF(AU232="I",'12.パネルラジエーター設備費用算出シート'!$G$54,'12.パネルラジエーター設備費用算出シート'!$N$54))))))))))</f>
        <v/>
      </c>
      <c r="AW232" s="90"/>
      <c r="AX232" s="35"/>
      <c r="AY232" s="35"/>
      <c r="AZ232" s="35"/>
      <c r="BA232" s="35"/>
      <c r="BB232" s="65"/>
      <c r="BC232" s="35"/>
      <c r="BD232" s="35"/>
      <c r="BE232" s="65"/>
      <c r="BF232" s="35"/>
      <c r="BG232" s="35"/>
      <c r="BH232" s="35"/>
      <c r="BI232" s="35"/>
    </row>
    <row r="233" spans="1:61" s="36" customFormat="1">
      <c r="A233" s="92"/>
      <c r="B233" s="67">
        <v>221</v>
      </c>
      <c r="C233" s="104"/>
      <c r="D233" s="68"/>
      <c r="E233" s="93"/>
      <c r="F233" s="671"/>
      <c r="G233" s="671"/>
      <c r="H233" s="71"/>
      <c r="I233" s="72"/>
      <c r="J233" s="71"/>
      <c r="K233" s="673" t="str">
        <f t="shared" si="9"/>
        <v/>
      </c>
      <c r="L233" s="673" t="str">
        <f>IF($G233="","",IF(OR('2.全体概要'!$C$15=1,'2.全体概要'!$C$15=2),INDEX($BD$15:$BD$16,MATCH($G233,$BC$15:$BC$16,-1)),IF('2.全体概要'!$C$15=3,INDEX($BD$14:$BD$15,MATCH($G233,$BC$14:$BC$15,-1)),INDEX($BD$13:$BD$14,MATCH($G233,$BC$13:$BC$14,-1)))))</f>
        <v/>
      </c>
      <c r="M233" s="673" t="str">
        <f t="shared" si="10"/>
        <v/>
      </c>
      <c r="N233" s="674">
        <f t="shared" si="11"/>
        <v>0</v>
      </c>
      <c r="O233" s="90"/>
      <c r="P233" s="160"/>
      <c r="Q233" s="66"/>
      <c r="R233" s="88"/>
      <c r="S233" s="161"/>
      <c r="T233" s="66"/>
      <c r="U233" s="90"/>
      <c r="V233" s="160"/>
      <c r="W233" s="66"/>
      <c r="X233" s="88"/>
      <c r="Y233" s="161"/>
      <c r="Z233" s="66"/>
      <c r="AA233" s="90"/>
      <c r="AB233" s="71"/>
      <c r="AC233" s="90"/>
      <c r="AD233" s="160"/>
      <c r="AE233" s="90"/>
      <c r="AF233" s="160"/>
      <c r="AG233" s="90"/>
      <c r="AH233" s="71"/>
      <c r="AI233" s="90"/>
      <c r="AJ233" s="160"/>
      <c r="AK233" s="90"/>
      <c r="AL233" s="74"/>
      <c r="AM233" s="90"/>
      <c r="AN233" s="74"/>
      <c r="AO233" s="90"/>
      <c r="AP233" s="76"/>
      <c r="AQ233" s="90"/>
      <c r="AR233" s="71"/>
      <c r="AS233" s="324"/>
      <c r="AT233" s="90"/>
      <c r="AU233" s="71"/>
      <c r="AV233" s="677" t="str">
        <f>IF(AU233="","",IF(AU233="A",'12.パネルラジエーター設備費用算出シート'!$G$13,IF(AU233="B",'12.パネルラジエーター設備費用算出シート'!$N$13,IF(AU233="C",'12.パネルラジエーター設備費用算出シート'!$G$23,IF(AU233="D",'12.パネルラジエーター設備費用算出シート'!$N$23,IF(AU233="E",'12.パネルラジエーター設備費用算出シート'!$G$33,IF(AU233="F",'12.パネルラジエーター設備費用算出シート'!$N$33,IF(AU233="G",'12.パネルラジエーター設備費用算出シート'!$G$43,IF(AU233="H",'12.パネルラジエーター設備費用算出シート'!$N$43,IF(AU233="I",'12.パネルラジエーター設備費用算出シート'!$G$54,'12.パネルラジエーター設備費用算出シート'!$N$54))))))))))</f>
        <v/>
      </c>
      <c r="AW233" s="90"/>
      <c r="AX233" s="35"/>
      <c r="AY233" s="35"/>
      <c r="AZ233" s="35"/>
      <c r="BA233" s="35"/>
      <c r="BB233" s="65"/>
      <c r="BC233" s="35"/>
      <c r="BD233" s="35"/>
      <c r="BE233" s="65"/>
      <c r="BF233" s="35"/>
      <c r="BG233" s="35"/>
      <c r="BH233" s="35"/>
      <c r="BI233" s="35"/>
    </row>
    <row r="234" spans="1:61" s="36" customFormat="1">
      <c r="A234" s="92"/>
      <c r="B234" s="67">
        <v>222</v>
      </c>
      <c r="C234" s="104"/>
      <c r="D234" s="68"/>
      <c r="E234" s="93"/>
      <c r="F234" s="671"/>
      <c r="G234" s="671"/>
      <c r="H234" s="71"/>
      <c r="I234" s="72"/>
      <c r="J234" s="71"/>
      <c r="K234" s="673" t="str">
        <f t="shared" si="9"/>
        <v/>
      </c>
      <c r="L234" s="673" t="str">
        <f>IF($G234="","",IF(OR('2.全体概要'!$C$15=1,'2.全体概要'!$C$15=2),INDEX($BD$15:$BD$16,MATCH($G234,$BC$15:$BC$16,-1)),IF('2.全体概要'!$C$15=3,INDEX($BD$14:$BD$15,MATCH($G234,$BC$14:$BC$15,-1)),INDEX($BD$13:$BD$14,MATCH($G234,$BC$13:$BC$14,-1)))))</f>
        <v/>
      </c>
      <c r="M234" s="673" t="str">
        <f t="shared" si="10"/>
        <v/>
      </c>
      <c r="N234" s="674">
        <f t="shared" si="11"/>
        <v>0</v>
      </c>
      <c r="O234" s="90"/>
      <c r="P234" s="160"/>
      <c r="Q234" s="66"/>
      <c r="R234" s="88"/>
      <c r="S234" s="161"/>
      <c r="T234" s="66"/>
      <c r="U234" s="90"/>
      <c r="V234" s="160"/>
      <c r="W234" s="66"/>
      <c r="X234" s="88"/>
      <c r="Y234" s="161"/>
      <c r="Z234" s="66"/>
      <c r="AA234" s="90"/>
      <c r="AB234" s="71"/>
      <c r="AC234" s="90"/>
      <c r="AD234" s="160"/>
      <c r="AE234" s="90"/>
      <c r="AF234" s="160"/>
      <c r="AG234" s="90"/>
      <c r="AH234" s="71"/>
      <c r="AI234" s="90"/>
      <c r="AJ234" s="160"/>
      <c r="AK234" s="90"/>
      <c r="AL234" s="74"/>
      <c r="AM234" s="90"/>
      <c r="AN234" s="74"/>
      <c r="AO234" s="90"/>
      <c r="AP234" s="76"/>
      <c r="AQ234" s="90"/>
      <c r="AR234" s="71"/>
      <c r="AS234" s="324"/>
      <c r="AT234" s="90"/>
      <c r="AU234" s="71"/>
      <c r="AV234" s="677" t="str">
        <f>IF(AU234="","",IF(AU234="A",'12.パネルラジエーター設備費用算出シート'!$G$13,IF(AU234="B",'12.パネルラジエーター設備費用算出シート'!$N$13,IF(AU234="C",'12.パネルラジエーター設備費用算出シート'!$G$23,IF(AU234="D",'12.パネルラジエーター設備費用算出シート'!$N$23,IF(AU234="E",'12.パネルラジエーター設備費用算出シート'!$G$33,IF(AU234="F",'12.パネルラジエーター設備費用算出シート'!$N$33,IF(AU234="G",'12.パネルラジエーター設備費用算出シート'!$G$43,IF(AU234="H",'12.パネルラジエーター設備費用算出シート'!$N$43,IF(AU234="I",'12.パネルラジエーター設備費用算出シート'!$G$54,'12.パネルラジエーター設備費用算出シート'!$N$54))))))))))</f>
        <v/>
      </c>
      <c r="AW234" s="90"/>
      <c r="AX234" s="35"/>
      <c r="AY234" s="35"/>
      <c r="AZ234" s="35"/>
      <c r="BA234" s="35"/>
      <c r="BB234" s="65"/>
      <c r="BC234" s="35"/>
      <c r="BD234" s="35"/>
      <c r="BE234" s="65"/>
      <c r="BF234" s="35"/>
      <c r="BG234" s="35"/>
      <c r="BH234" s="35"/>
      <c r="BI234" s="35"/>
    </row>
    <row r="235" spans="1:61" s="36" customFormat="1">
      <c r="A235" s="92"/>
      <c r="B235" s="67">
        <v>223</v>
      </c>
      <c r="C235" s="104"/>
      <c r="D235" s="68"/>
      <c r="E235" s="93"/>
      <c r="F235" s="671"/>
      <c r="G235" s="671"/>
      <c r="H235" s="71"/>
      <c r="I235" s="72"/>
      <c r="J235" s="71"/>
      <c r="K235" s="673" t="str">
        <f t="shared" si="9"/>
        <v/>
      </c>
      <c r="L235" s="673" t="str">
        <f>IF($G235="","",IF(OR('2.全体概要'!$C$15=1,'2.全体概要'!$C$15=2),INDEX($BD$15:$BD$16,MATCH($G235,$BC$15:$BC$16,-1)),IF('2.全体概要'!$C$15=3,INDEX($BD$14:$BD$15,MATCH($G235,$BC$14:$BC$15,-1)),INDEX($BD$13:$BD$14,MATCH($G235,$BC$13:$BC$14,-1)))))</f>
        <v/>
      </c>
      <c r="M235" s="673" t="str">
        <f t="shared" si="10"/>
        <v/>
      </c>
      <c r="N235" s="674">
        <f t="shared" si="11"/>
        <v>0</v>
      </c>
      <c r="O235" s="90"/>
      <c r="P235" s="160"/>
      <c r="Q235" s="66"/>
      <c r="R235" s="88"/>
      <c r="S235" s="161"/>
      <c r="T235" s="66"/>
      <c r="U235" s="90"/>
      <c r="V235" s="160"/>
      <c r="W235" s="66"/>
      <c r="X235" s="88"/>
      <c r="Y235" s="161"/>
      <c r="Z235" s="66"/>
      <c r="AA235" s="90"/>
      <c r="AB235" s="71"/>
      <c r="AC235" s="90"/>
      <c r="AD235" s="160"/>
      <c r="AE235" s="90"/>
      <c r="AF235" s="160"/>
      <c r="AG235" s="90"/>
      <c r="AH235" s="71"/>
      <c r="AI235" s="90"/>
      <c r="AJ235" s="160"/>
      <c r="AK235" s="90"/>
      <c r="AL235" s="74"/>
      <c r="AM235" s="90"/>
      <c r="AN235" s="74"/>
      <c r="AO235" s="90"/>
      <c r="AP235" s="76"/>
      <c r="AQ235" s="90"/>
      <c r="AR235" s="71"/>
      <c r="AS235" s="324"/>
      <c r="AT235" s="90"/>
      <c r="AU235" s="71"/>
      <c r="AV235" s="677" t="str">
        <f>IF(AU235="","",IF(AU235="A",'12.パネルラジエーター設備費用算出シート'!$G$13,IF(AU235="B",'12.パネルラジエーター設備費用算出シート'!$N$13,IF(AU235="C",'12.パネルラジエーター設備費用算出シート'!$G$23,IF(AU235="D",'12.パネルラジエーター設備費用算出シート'!$N$23,IF(AU235="E",'12.パネルラジエーター設備費用算出シート'!$G$33,IF(AU235="F",'12.パネルラジエーター設備費用算出シート'!$N$33,IF(AU235="G",'12.パネルラジエーター設備費用算出シート'!$G$43,IF(AU235="H",'12.パネルラジエーター設備費用算出シート'!$N$43,IF(AU235="I",'12.パネルラジエーター設備費用算出シート'!$G$54,'12.パネルラジエーター設備費用算出シート'!$N$54))))))))))</f>
        <v/>
      </c>
      <c r="AW235" s="90"/>
      <c r="AX235" s="35"/>
      <c r="AY235" s="35"/>
      <c r="AZ235" s="35"/>
      <c r="BA235" s="35"/>
      <c r="BB235" s="65"/>
      <c r="BC235" s="35"/>
      <c r="BD235" s="35"/>
      <c r="BE235" s="65"/>
      <c r="BF235" s="35"/>
      <c r="BG235" s="35"/>
      <c r="BH235" s="35"/>
      <c r="BI235" s="35"/>
    </row>
    <row r="236" spans="1:61" s="36" customFormat="1">
      <c r="A236" s="92"/>
      <c r="B236" s="67">
        <v>224</v>
      </c>
      <c r="C236" s="104"/>
      <c r="D236" s="68"/>
      <c r="E236" s="93"/>
      <c r="F236" s="671"/>
      <c r="G236" s="671"/>
      <c r="H236" s="71"/>
      <c r="I236" s="72"/>
      <c r="J236" s="71"/>
      <c r="K236" s="673" t="str">
        <f t="shared" si="9"/>
        <v/>
      </c>
      <c r="L236" s="673" t="str">
        <f>IF($G236="","",IF(OR('2.全体概要'!$C$15=1,'2.全体概要'!$C$15=2),INDEX($BD$15:$BD$16,MATCH($G236,$BC$15:$BC$16,-1)),IF('2.全体概要'!$C$15=3,INDEX($BD$14:$BD$15,MATCH($G236,$BC$14:$BC$15,-1)),INDEX($BD$13:$BD$14,MATCH($G236,$BC$13:$BC$14,-1)))))</f>
        <v/>
      </c>
      <c r="M236" s="673" t="str">
        <f t="shared" si="10"/>
        <v/>
      </c>
      <c r="N236" s="674">
        <f t="shared" si="11"/>
        <v>0</v>
      </c>
      <c r="O236" s="90"/>
      <c r="P236" s="160"/>
      <c r="Q236" s="66"/>
      <c r="R236" s="88"/>
      <c r="S236" s="161"/>
      <c r="T236" s="66"/>
      <c r="U236" s="90"/>
      <c r="V236" s="160"/>
      <c r="W236" s="66"/>
      <c r="X236" s="88"/>
      <c r="Y236" s="161"/>
      <c r="Z236" s="66"/>
      <c r="AA236" s="90"/>
      <c r="AB236" s="71"/>
      <c r="AC236" s="90"/>
      <c r="AD236" s="160"/>
      <c r="AE236" s="90"/>
      <c r="AF236" s="160"/>
      <c r="AG236" s="90"/>
      <c r="AH236" s="71"/>
      <c r="AI236" s="90"/>
      <c r="AJ236" s="160"/>
      <c r="AK236" s="90"/>
      <c r="AL236" s="74"/>
      <c r="AM236" s="90"/>
      <c r="AN236" s="74"/>
      <c r="AO236" s="90"/>
      <c r="AP236" s="76"/>
      <c r="AQ236" s="90"/>
      <c r="AR236" s="71"/>
      <c r="AS236" s="324"/>
      <c r="AT236" s="90"/>
      <c r="AU236" s="71"/>
      <c r="AV236" s="677" t="str">
        <f>IF(AU236="","",IF(AU236="A",'12.パネルラジエーター設備費用算出シート'!$G$13,IF(AU236="B",'12.パネルラジエーター設備費用算出シート'!$N$13,IF(AU236="C",'12.パネルラジエーター設備費用算出シート'!$G$23,IF(AU236="D",'12.パネルラジエーター設備費用算出シート'!$N$23,IF(AU236="E",'12.パネルラジエーター設備費用算出シート'!$G$33,IF(AU236="F",'12.パネルラジエーター設備費用算出シート'!$N$33,IF(AU236="G",'12.パネルラジエーター設備費用算出シート'!$G$43,IF(AU236="H",'12.パネルラジエーター設備費用算出シート'!$N$43,IF(AU236="I",'12.パネルラジエーター設備費用算出シート'!$G$54,'12.パネルラジエーター設備費用算出シート'!$N$54))))))))))</f>
        <v/>
      </c>
      <c r="AW236" s="90"/>
      <c r="AX236" s="35"/>
      <c r="AY236" s="35"/>
      <c r="AZ236" s="35"/>
      <c r="BA236" s="35"/>
      <c r="BB236" s="65"/>
      <c r="BC236" s="35"/>
      <c r="BD236" s="35"/>
      <c r="BE236" s="65"/>
      <c r="BF236" s="35"/>
      <c r="BG236" s="35"/>
      <c r="BH236" s="35"/>
      <c r="BI236" s="35"/>
    </row>
    <row r="237" spans="1:61" s="36" customFormat="1">
      <c r="A237" s="92"/>
      <c r="B237" s="67">
        <v>225</v>
      </c>
      <c r="C237" s="104"/>
      <c r="D237" s="68"/>
      <c r="E237" s="93"/>
      <c r="F237" s="671"/>
      <c r="G237" s="671"/>
      <c r="H237" s="71"/>
      <c r="I237" s="72"/>
      <c r="J237" s="71"/>
      <c r="K237" s="673" t="str">
        <f t="shared" si="9"/>
        <v/>
      </c>
      <c r="L237" s="673" t="str">
        <f>IF($G237="","",IF(OR('2.全体概要'!$C$15=1,'2.全体概要'!$C$15=2),INDEX($BD$15:$BD$16,MATCH($G237,$BC$15:$BC$16,-1)),IF('2.全体概要'!$C$15=3,INDEX($BD$14:$BD$15,MATCH($G237,$BC$14:$BC$15,-1)),INDEX($BD$13:$BD$14,MATCH($G237,$BC$13:$BC$14,-1)))))</f>
        <v/>
      </c>
      <c r="M237" s="673" t="str">
        <f t="shared" si="10"/>
        <v/>
      </c>
      <c r="N237" s="674">
        <f t="shared" si="11"/>
        <v>0</v>
      </c>
      <c r="O237" s="90"/>
      <c r="P237" s="160"/>
      <c r="Q237" s="66"/>
      <c r="R237" s="88"/>
      <c r="S237" s="161"/>
      <c r="T237" s="66"/>
      <c r="U237" s="90"/>
      <c r="V237" s="160"/>
      <c r="W237" s="66"/>
      <c r="X237" s="88"/>
      <c r="Y237" s="161"/>
      <c r="Z237" s="66"/>
      <c r="AA237" s="90"/>
      <c r="AB237" s="71"/>
      <c r="AC237" s="90"/>
      <c r="AD237" s="160"/>
      <c r="AE237" s="90"/>
      <c r="AF237" s="160"/>
      <c r="AG237" s="90"/>
      <c r="AH237" s="71"/>
      <c r="AI237" s="90"/>
      <c r="AJ237" s="160"/>
      <c r="AK237" s="90"/>
      <c r="AL237" s="74"/>
      <c r="AM237" s="90"/>
      <c r="AN237" s="74"/>
      <c r="AO237" s="90"/>
      <c r="AP237" s="76"/>
      <c r="AQ237" s="90"/>
      <c r="AR237" s="71"/>
      <c r="AS237" s="324"/>
      <c r="AT237" s="90"/>
      <c r="AU237" s="71"/>
      <c r="AV237" s="677" t="str">
        <f>IF(AU237="","",IF(AU237="A",'12.パネルラジエーター設備費用算出シート'!$G$13,IF(AU237="B",'12.パネルラジエーター設備費用算出シート'!$N$13,IF(AU237="C",'12.パネルラジエーター設備費用算出シート'!$G$23,IF(AU237="D",'12.パネルラジエーター設備費用算出シート'!$N$23,IF(AU237="E",'12.パネルラジエーター設備費用算出シート'!$G$33,IF(AU237="F",'12.パネルラジエーター設備費用算出シート'!$N$33,IF(AU237="G",'12.パネルラジエーター設備費用算出シート'!$G$43,IF(AU237="H",'12.パネルラジエーター設備費用算出シート'!$N$43,IF(AU237="I",'12.パネルラジエーター設備費用算出シート'!$G$54,'12.パネルラジエーター設備費用算出シート'!$N$54))))))))))</f>
        <v/>
      </c>
      <c r="AW237" s="90"/>
      <c r="AX237" s="35"/>
      <c r="AY237" s="35"/>
      <c r="AZ237" s="35"/>
      <c r="BA237" s="35"/>
      <c r="BB237" s="65"/>
      <c r="BC237" s="35"/>
      <c r="BD237" s="35"/>
      <c r="BE237" s="65"/>
      <c r="BF237" s="35"/>
      <c r="BG237" s="35"/>
      <c r="BH237" s="35"/>
      <c r="BI237" s="35"/>
    </row>
    <row r="238" spans="1:61" s="36" customFormat="1">
      <c r="A238" s="92"/>
      <c r="B238" s="67">
        <v>226</v>
      </c>
      <c r="C238" s="104"/>
      <c r="D238" s="68"/>
      <c r="E238" s="93"/>
      <c r="F238" s="671"/>
      <c r="G238" s="671"/>
      <c r="H238" s="71"/>
      <c r="I238" s="72"/>
      <c r="J238" s="71"/>
      <c r="K238" s="673" t="str">
        <f t="shared" si="9"/>
        <v/>
      </c>
      <c r="L238" s="673" t="str">
        <f>IF($G238="","",IF(OR('2.全体概要'!$C$15=1,'2.全体概要'!$C$15=2),INDEX($BD$15:$BD$16,MATCH($G238,$BC$15:$BC$16,-1)),IF('2.全体概要'!$C$15=3,INDEX($BD$14:$BD$15,MATCH($G238,$BC$14:$BC$15,-1)),INDEX($BD$13:$BD$14,MATCH($G238,$BC$13:$BC$14,-1)))))</f>
        <v/>
      </c>
      <c r="M238" s="673" t="str">
        <f t="shared" si="10"/>
        <v/>
      </c>
      <c r="N238" s="674">
        <f t="shared" si="11"/>
        <v>0</v>
      </c>
      <c r="O238" s="90"/>
      <c r="P238" s="160"/>
      <c r="Q238" s="66"/>
      <c r="R238" s="88"/>
      <c r="S238" s="161"/>
      <c r="T238" s="66"/>
      <c r="U238" s="90"/>
      <c r="V238" s="160"/>
      <c r="W238" s="66"/>
      <c r="X238" s="88"/>
      <c r="Y238" s="161"/>
      <c r="Z238" s="66"/>
      <c r="AA238" s="90"/>
      <c r="AB238" s="71"/>
      <c r="AC238" s="90"/>
      <c r="AD238" s="160"/>
      <c r="AE238" s="90"/>
      <c r="AF238" s="160"/>
      <c r="AG238" s="90"/>
      <c r="AH238" s="71"/>
      <c r="AI238" s="90"/>
      <c r="AJ238" s="160"/>
      <c r="AK238" s="90"/>
      <c r="AL238" s="74"/>
      <c r="AM238" s="90"/>
      <c r="AN238" s="74"/>
      <c r="AO238" s="90"/>
      <c r="AP238" s="76"/>
      <c r="AQ238" s="90"/>
      <c r="AR238" s="71"/>
      <c r="AS238" s="324"/>
      <c r="AT238" s="90"/>
      <c r="AU238" s="71"/>
      <c r="AV238" s="677" t="str">
        <f>IF(AU238="","",IF(AU238="A",'12.パネルラジエーター設備費用算出シート'!$G$13,IF(AU238="B",'12.パネルラジエーター設備費用算出シート'!$N$13,IF(AU238="C",'12.パネルラジエーター設備費用算出シート'!$G$23,IF(AU238="D",'12.パネルラジエーター設備費用算出シート'!$N$23,IF(AU238="E",'12.パネルラジエーター設備費用算出シート'!$G$33,IF(AU238="F",'12.パネルラジエーター設備費用算出シート'!$N$33,IF(AU238="G",'12.パネルラジエーター設備費用算出シート'!$G$43,IF(AU238="H",'12.パネルラジエーター設備費用算出シート'!$N$43,IF(AU238="I",'12.パネルラジエーター設備費用算出シート'!$G$54,'12.パネルラジエーター設備費用算出シート'!$N$54))))))))))</f>
        <v/>
      </c>
      <c r="AW238" s="90"/>
      <c r="AX238" s="35"/>
      <c r="AY238" s="35"/>
      <c r="AZ238" s="35"/>
      <c r="BA238" s="35"/>
      <c r="BB238" s="65"/>
      <c r="BC238" s="35"/>
      <c r="BD238" s="35"/>
      <c r="BE238" s="65"/>
      <c r="BF238" s="35"/>
      <c r="BG238" s="35"/>
      <c r="BH238" s="35"/>
      <c r="BI238" s="35"/>
    </row>
    <row r="239" spans="1:61" s="36" customFormat="1">
      <c r="A239" s="92"/>
      <c r="B239" s="67">
        <v>227</v>
      </c>
      <c r="C239" s="104"/>
      <c r="D239" s="68"/>
      <c r="E239" s="93"/>
      <c r="F239" s="671"/>
      <c r="G239" s="671"/>
      <c r="H239" s="71"/>
      <c r="I239" s="72"/>
      <c r="J239" s="71"/>
      <c r="K239" s="673" t="str">
        <f t="shared" si="9"/>
        <v/>
      </c>
      <c r="L239" s="673" t="str">
        <f>IF($G239="","",IF(OR('2.全体概要'!$C$15=1,'2.全体概要'!$C$15=2),INDEX($BD$15:$BD$16,MATCH($G239,$BC$15:$BC$16,-1)),IF('2.全体概要'!$C$15=3,INDEX($BD$14:$BD$15,MATCH($G239,$BC$14:$BC$15,-1)),INDEX($BD$13:$BD$14,MATCH($G239,$BC$13:$BC$14,-1)))))</f>
        <v/>
      </c>
      <c r="M239" s="673" t="str">
        <f t="shared" si="10"/>
        <v/>
      </c>
      <c r="N239" s="674">
        <f t="shared" si="11"/>
        <v>0</v>
      </c>
      <c r="O239" s="90"/>
      <c r="P239" s="160"/>
      <c r="Q239" s="66"/>
      <c r="R239" s="88"/>
      <c r="S239" s="161"/>
      <c r="T239" s="66"/>
      <c r="U239" s="90"/>
      <c r="V239" s="160"/>
      <c r="W239" s="66"/>
      <c r="X239" s="88"/>
      <c r="Y239" s="161"/>
      <c r="Z239" s="66"/>
      <c r="AA239" s="90"/>
      <c r="AB239" s="71"/>
      <c r="AC239" s="90"/>
      <c r="AD239" s="160"/>
      <c r="AE239" s="90"/>
      <c r="AF239" s="160"/>
      <c r="AG239" s="90"/>
      <c r="AH239" s="71"/>
      <c r="AI239" s="90"/>
      <c r="AJ239" s="160"/>
      <c r="AK239" s="90"/>
      <c r="AL239" s="74"/>
      <c r="AM239" s="90"/>
      <c r="AN239" s="74"/>
      <c r="AO239" s="90"/>
      <c r="AP239" s="76"/>
      <c r="AQ239" s="90"/>
      <c r="AR239" s="71"/>
      <c r="AS239" s="324"/>
      <c r="AT239" s="90"/>
      <c r="AU239" s="71"/>
      <c r="AV239" s="677" t="str">
        <f>IF(AU239="","",IF(AU239="A",'12.パネルラジエーター設備費用算出シート'!$G$13,IF(AU239="B",'12.パネルラジエーター設備費用算出シート'!$N$13,IF(AU239="C",'12.パネルラジエーター設備費用算出シート'!$G$23,IF(AU239="D",'12.パネルラジエーター設備費用算出シート'!$N$23,IF(AU239="E",'12.パネルラジエーター設備費用算出シート'!$G$33,IF(AU239="F",'12.パネルラジエーター設備費用算出シート'!$N$33,IF(AU239="G",'12.パネルラジエーター設備費用算出シート'!$G$43,IF(AU239="H",'12.パネルラジエーター設備費用算出シート'!$N$43,IF(AU239="I",'12.パネルラジエーター設備費用算出シート'!$G$54,'12.パネルラジエーター設備費用算出シート'!$N$54))))))))))</f>
        <v/>
      </c>
      <c r="AW239" s="90"/>
      <c r="AX239" s="35"/>
      <c r="AY239" s="35"/>
      <c r="AZ239" s="35"/>
      <c r="BA239" s="35"/>
      <c r="BB239" s="65"/>
      <c r="BC239" s="35"/>
      <c r="BD239" s="35"/>
      <c r="BE239" s="65"/>
      <c r="BF239" s="35"/>
      <c r="BG239" s="35"/>
      <c r="BH239" s="35"/>
      <c r="BI239" s="35"/>
    </row>
    <row r="240" spans="1:61" s="36" customFormat="1">
      <c r="A240" s="92"/>
      <c r="B240" s="67">
        <v>228</v>
      </c>
      <c r="C240" s="104"/>
      <c r="D240" s="68"/>
      <c r="E240" s="93"/>
      <c r="F240" s="671"/>
      <c r="G240" s="671"/>
      <c r="H240" s="71"/>
      <c r="I240" s="72"/>
      <c r="J240" s="71"/>
      <c r="K240" s="673" t="str">
        <f t="shared" si="9"/>
        <v/>
      </c>
      <c r="L240" s="673" t="str">
        <f>IF($G240="","",IF(OR('2.全体概要'!$C$15=1,'2.全体概要'!$C$15=2),INDEX($BD$15:$BD$16,MATCH($G240,$BC$15:$BC$16,-1)),IF('2.全体概要'!$C$15=3,INDEX($BD$14:$BD$15,MATCH($G240,$BC$14:$BC$15,-1)),INDEX($BD$13:$BD$14,MATCH($G240,$BC$13:$BC$14,-1)))))</f>
        <v/>
      </c>
      <c r="M240" s="673" t="str">
        <f t="shared" si="10"/>
        <v/>
      </c>
      <c r="N240" s="674">
        <f t="shared" si="11"/>
        <v>0</v>
      </c>
      <c r="O240" s="90"/>
      <c r="P240" s="160"/>
      <c r="Q240" s="66"/>
      <c r="R240" s="88"/>
      <c r="S240" s="161"/>
      <c r="T240" s="66"/>
      <c r="U240" s="90"/>
      <c r="V240" s="160"/>
      <c r="W240" s="66"/>
      <c r="X240" s="88"/>
      <c r="Y240" s="161"/>
      <c r="Z240" s="66"/>
      <c r="AA240" s="90"/>
      <c r="AB240" s="71"/>
      <c r="AC240" s="90"/>
      <c r="AD240" s="160"/>
      <c r="AE240" s="90"/>
      <c r="AF240" s="160"/>
      <c r="AG240" s="90"/>
      <c r="AH240" s="71"/>
      <c r="AI240" s="90"/>
      <c r="AJ240" s="160"/>
      <c r="AK240" s="90"/>
      <c r="AL240" s="74"/>
      <c r="AM240" s="90"/>
      <c r="AN240" s="74"/>
      <c r="AO240" s="90"/>
      <c r="AP240" s="76"/>
      <c r="AQ240" s="90"/>
      <c r="AR240" s="71"/>
      <c r="AS240" s="324"/>
      <c r="AT240" s="90"/>
      <c r="AU240" s="71"/>
      <c r="AV240" s="677" t="str">
        <f>IF(AU240="","",IF(AU240="A",'12.パネルラジエーター設備費用算出シート'!$G$13,IF(AU240="B",'12.パネルラジエーター設備費用算出シート'!$N$13,IF(AU240="C",'12.パネルラジエーター設備費用算出シート'!$G$23,IF(AU240="D",'12.パネルラジエーター設備費用算出シート'!$N$23,IF(AU240="E",'12.パネルラジエーター設備費用算出シート'!$G$33,IF(AU240="F",'12.パネルラジエーター設備費用算出シート'!$N$33,IF(AU240="G",'12.パネルラジエーター設備費用算出シート'!$G$43,IF(AU240="H",'12.パネルラジエーター設備費用算出シート'!$N$43,IF(AU240="I",'12.パネルラジエーター設備費用算出シート'!$G$54,'12.パネルラジエーター設備費用算出シート'!$N$54))))))))))</f>
        <v/>
      </c>
      <c r="AW240" s="90"/>
      <c r="AX240" s="35"/>
      <c r="AY240" s="35"/>
      <c r="AZ240" s="35"/>
      <c r="BA240" s="35"/>
      <c r="BB240" s="65"/>
      <c r="BC240" s="35"/>
      <c r="BD240" s="35"/>
      <c r="BE240" s="65"/>
      <c r="BF240" s="35"/>
      <c r="BG240" s="35"/>
      <c r="BH240" s="35"/>
      <c r="BI240" s="35"/>
    </row>
    <row r="241" spans="1:61" s="36" customFormat="1">
      <c r="A241" s="92"/>
      <c r="B241" s="67">
        <v>229</v>
      </c>
      <c r="C241" s="104"/>
      <c r="D241" s="68"/>
      <c r="E241" s="93"/>
      <c r="F241" s="671"/>
      <c r="G241" s="671"/>
      <c r="H241" s="71"/>
      <c r="I241" s="72"/>
      <c r="J241" s="71"/>
      <c r="K241" s="673" t="str">
        <f t="shared" si="9"/>
        <v/>
      </c>
      <c r="L241" s="673" t="str">
        <f>IF($G241="","",IF(OR('2.全体概要'!$C$15=1,'2.全体概要'!$C$15=2),INDEX($BD$15:$BD$16,MATCH($G241,$BC$15:$BC$16,-1)),IF('2.全体概要'!$C$15=3,INDEX($BD$14:$BD$15,MATCH($G241,$BC$14:$BC$15,-1)),INDEX($BD$13:$BD$14,MATCH($G241,$BC$13:$BC$14,-1)))))</f>
        <v/>
      </c>
      <c r="M241" s="673" t="str">
        <f t="shared" si="10"/>
        <v/>
      </c>
      <c r="N241" s="674">
        <f t="shared" si="11"/>
        <v>0</v>
      </c>
      <c r="O241" s="90"/>
      <c r="P241" s="160"/>
      <c r="Q241" s="66"/>
      <c r="R241" s="88"/>
      <c r="S241" s="161"/>
      <c r="T241" s="66"/>
      <c r="U241" s="90"/>
      <c r="V241" s="160"/>
      <c r="W241" s="66"/>
      <c r="X241" s="88"/>
      <c r="Y241" s="161"/>
      <c r="Z241" s="66"/>
      <c r="AA241" s="90"/>
      <c r="AB241" s="71"/>
      <c r="AC241" s="90"/>
      <c r="AD241" s="160"/>
      <c r="AE241" s="90"/>
      <c r="AF241" s="160"/>
      <c r="AG241" s="90"/>
      <c r="AH241" s="71"/>
      <c r="AI241" s="90"/>
      <c r="AJ241" s="160"/>
      <c r="AK241" s="90"/>
      <c r="AL241" s="74"/>
      <c r="AM241" s="90"/>
      <c r="AN241" s="74"/>
      <c r="AO241" s="90"/>
      <c r="AP241" s="76"/>
      <c r="AQ241" s="90"/>
      <c r="AR241" s="71"/>
      <c r="AS241" s="324"/>
      <c r="AT241" s="90"/>
      <c r="AU241" s="71"/>
      <c r="AV241" s="677" t="str">
        <f>IF(AU241="","",IF(AU241="A",'12.パネルラジエーター設備費用算出シート'!$G$13,IF(AU241="B",'12.パネルラジエーター設備費用算出シート'!$N$13,IF(AU241="C",'12.パネルラジエーター設備費用算出シート'!$G$23,IF(AU241="D",'12.パネルラジエーター設備費用算出シート'!$N$23,IF(AU241="E",'12.パネルラジエーター設備費用算出シート'!$G$33,IF(AU241="F",'12.パネルラジエーター設備費用算出シート'!$N$33,IF(AU241="G",'12.パネルラジエーター設備費用算出シート'!$G$43,IF(AU241="H",'12.パネルラジエーター設備費用算出シート'!$N$43,IF(AU241="I",'12.パネルラジエーター設備費用算出シート'!$G$54,'12.パネルラジエーター設備費用算出シート'!$N$54))))))))))</f>
        <v/>
      </c>
      <c r="AW241" s="90"/>
      <c r="AX241" s="35"/>
      <c r="AY241" s="35"/>
      <c r="AZ241" s="35"/>
      <c r="BA241" s="35"/>
      <c r="BB241" s="65"/>
      <c r="BC241" s="35"/>
      <c r="BD241" s="35"/>
      <c r="BE241" s="65"/>
      <c r="BF241" s="35"/>
      <c r="BG241" s="35"/>
      <c r="BH241" s="35"/>
      <c r="BI241" s="35"/>
    </row>
    <row r="242" spans="1:61" s="36" customFormat="1">
      <c r="A242" s="92"/>
      <c r="B242" s="67">
        <v>230</v>
      </c>
      <c r="C242" s="104"/>
      <c r="D242" s="68"/>
      <c r="E242" s="93"/>
      <c r="F242" s="671"/>
      <c r="G242" s="671"/>
      <c r="H242" s="71"/>
      <c r="I242" s="72"/>
      <c r="J242" s="71"/>
      <c r="K242" s="673" t="str">
        <f t="shared" si="9"/>
        <v/>
      </c>
      <c r="L242" s="673" t="str">
        <f>IF($G242="","",IF(OR('2.全体概要'!$C$15=1,'2.全体概要'!$C$15=2),INDEX($BD$15:$BD$16,MATCH($G242,$BC$15:$BC$16,-1)),IF('2.全体概要'!$C$15=3,INDEX($BD$14:$BD$15,MATCH($G242,$BC$14:$BC$15,-1)),INDEX($BD$13:$BD$14,MATCH($G242,$BC$13:$BC$14,-1)))))</f>
        <v/>
      </c>
      <c r="M242" s="673" t="str">
        <f t="shared" si="10"/>
        <v/>
      </c>
      <c r="N242" s="674">
        <f t="shared" si="11"/>
        <v>0</v>
      </c>
      <c r="O242" s="90"/>
      <c r="P242" s="160"/>
      <c r="Q242" s="66"/>
      <c r="R242" s="88"/>
      <c r="S242" s="161"/>
      <c r="T242" s="66"/>
      <c r="U242" s="90"/>
      <c r="V242" s="160"/>
      <c r="W242" s="66"/>
      <c r="X242" s="88"/>
      <c r="Y242" s="161"/>
      <c r="Z242" s="66"/>
      <c r="AA242" s="90"/>
      <c r="AB242" s="71"/>
      <c r="AC242" s="90"/>
      <c r="AD242" s="160"/>
      <c r="AE242" s="90"/>
      <c r="AF242" s="160"/>
      <c r="AG242" s="90"/>
      <c r="AH242" s="71"/>
      <c r="AI242" s="90"/>
      <c r="AJ242" s="160"/>
      <c r="AK242" s="90"/>
      <c r="AL242" s="74"/>
      <c r="AM242" s="90"/>
      <c r="AN242" s="74"/>
      <c r="AO242" s="90"/>
      <c r="AP242" s="76"/>
      <c r="AQ242" s="90"/>
      <c r="AR242" s="71"/>
      <c r="AS242" s="324"/>
      <c r="AT242" s="90"/>
      <c r="AU242" s="71"/>
      <c r="AV242" s="677" t="str">
        <f>IF(AU242="","",IF(AU242="A",'12.パネルラジエーター設備費用算出シート'!$G$13,IF(AU242="B",'12.パネルラジエーター設備費用算出シート'!$N$13,IF(AU242="C",'12.パネルラジエーター設備費用算出シート'!$G$23,IF(AU242="D",'12.パネルラジエーター設備費用算出シート'!$N$23,IF(AU242="E",'12.パネルラジエーター設備費用算出シート'!$G$33,IF(AU242="F",'12.パネルラジエーター設備費用算出シート'!$N$33,IF(AU242="G",'12.パネルラジエーター設備費用算出シート'!$G$43,IF(AU242="H",'12.パネルラジエーター設備費用算出シート'!$N$43,IF(AU242="I",'12.パネルラジエーター設備費用算出シート'!$G$54,'12.パネルラジエーター設備費用算出シート'!$N$54))))))))))</f>
        <v/>
      </c>
      <c r="AW242" s="90"/>
      <c r="AX242" s="35"/>
      <c r="AY242" s="35"/>
      <c r="AZ242" s="35"/>
      <c r="BA242" s="35"/>
      <c r="BB242" s="65"/>
      <c r="BC242" s="35"/>
      <c r="BD242" s="35"/>
      <c r="BE242" s="65"/>
      <c r="BF242" s="35"/>
      <c r="BG242" s="35"/>
      <c r="BH242" s="35"/>
      <c r="BI242" s="35"/>
    </row>
    <row r="243" spans="1:61" s="36" customFormat="1">
      <c r="A243" s="92"/>
      <c r="B243" s="67">
        <v>231</v>
      </c>
      <c r="C243" s="104"/>
      <c r="D243" s="68"/>
      <c r="E243" s="93"/>
      <c r="F243" s="671"/>
      <c r="G243" s="671"/>
      <c r="H243" s="71"/>
      <c r="I243" s="72"/>
      <c r="J243" s="71"/>
      <c r="K243" s="673" t="str">
        <f t="shared" si="9"/>
        <v/>
      </c>
      <c r="L243" s="673" t="str">
        <f>IF($G243="","",IF(OR('2.全体概要'!$C$15=1,'2.全体概要'!$C$15=2),INDEX($BD$15:$BD$16,MATCH($G243,$BC$15:$BC$16,-1)),IF('2.全体概要'!$C$15=3,INDEX($BD$14:$BD$15,MATCH($G243,$BC$14:$BC$15,-1)),INDEX($BD$13:$BD$14,MATCH($G243,$BC$13:$BC$14,-1)))))</f>
        <v/>
      </c>
      <c r="M243" s="673" t="str">
        <f t="shared" si="10"/>
        <v/>
      </c>
      <c r="N243" s="674">
        <f t="shared" si="11"/>
        <v>0</v>
      </c>
      <c r="O243" s="90"/>
      <c r="P243" s="160"/>
      <c r="Q243" s="66"/>
      <c r="R243" s="88"/>
      <c r="S243" s="161"/>
      <c r="T243" s="66"/>
      <c r="U243" s="90"/>
      <c r="V243" s="160"/>
      <c r="W243" s="66"/>
      <c r="X243" s="88"/>
      <c r="Y243" s="161"/>
      <c r="Z243" s="66"/>
      <c r="AA243" s="90"/>
      <c r="AB243" s="71"/>
      <c r="AC243" s="90"/>
      <c r="AD243" s="160"/>
      <c r="AE243" s="90"/>
      <c r="AF243" s="160"/>
      <c r="AG243" s="90"/>
      <c r="AH243" s="71"/>
      <c r="AI243" s="90"/>
      <c r="AJ243" s="160"/>
      <c r="AK243" s="90"/>
      <c r="AL243" s="74"/>
      <c r="AM243" s="90"/>
      <c r="AN243" s="74"/>
      <c r="AO243" s="90"/>
      <c r="AP243" s="76"/>
      <c r="AQ243" s="90"/>
      <c r="AR243" s="71"/>
      <c r="AS243" s="324"/>
      <c r="AT243" s="90"/>
      <c r="AU243" s="71"/>
      <c r="AV243" s="677" t="str">
        <f>IF(AU243="","",IF(AU243="A",'12.パネルラジエーター設備費用算出シート'!$G$13,IF(AU243="B",'12.パネルラジエーター設備費用算出シート'!$N$13,IF(AU243="C",'12.パネルラジエーター設備費用算出シート'!$G$23,IF(AU243="D",'12.パネルラジエーター設備費用算出シート'!$N$23,IF(AU243="E",'12.パネルラジエーター設備費用算出シート'!$G$33,IF(AU243="F",'12.パネルラジエーター設備費用算出シート'!$N$33,IF(AU243="G",'12.パネルラジエーター設備費用算出シート'!$G$43,IF(AU243="H",'12.パネルラジエーター設備費用算出シート'!$N$43,IF(AU243="I",'12.パネルラジエーター設備費用算出シート'!$G$54,'12.パネルラジエーター設備費用算出シート'!$N$54))))))))))</f>
        <v/>
      </c>
      <c r="AW243" s="90"/>
      <c r="AX243" s="35"/>
      <c r="AY243" s="35"/>
      <c r="AZ243" s="35"/>
      <c r="BA243" s="35"/>
      <c r="BB243" s="65"/>
      <c r="BC243" s="35"/>
      <c r="BD243" s="35"/>
      <c r="BE243" s="65"/>
      <c r="BF243" s="35"/>
      <c r="BG243" s="35"/>
      <c r="BH243" s="35"/>
      <c r="BI243" s="35"/>
    </row>
    <row r="244" spans="1:61" s="36" customFormat="1">
      <c r="A244" s="92"/>
      <c r="B244" s="67">
        <v>232</v>
      </c>
      <c r="C244" s="104"/>
      <c r="D244" s="68"/>
      <c r="E244" s="93"/>
      <c r="F244" s="671"/>
      <c r="G244" s="671"/>
      <c r="H244" s="71"/>
      <c r="I244" s="72"/>
      <c r="J244" s="71"/>
      <c r="K244" s="673" t="str">
        <f t="shared" si="9"/>
        <v/>
      </c>
      <c r="L244" s="673" t="str">
        <f>IF($G244="","",IF(OR('2.全体概要'!$C$15=1,'2.全体概要'!$C$15=2),INDEX($BD$15:$BD$16,MATCH($G244,$BC$15:$BC$16,-1)),IF('2.全体概要'!$C$15=3,INDEX($BD$14:$BD$15,MATCH($G244,$BC$14:$BC$15,-1)),INDEX($BD$13:$BD$14,MATCH($G244,$BC$13:$BC$14,-1)))))</f>
        <v/>
      </c>
      <c r="M244" s="673" t="str">
        <f t="shared" si="10"/>
        <v/>
      </c>
      <c r="N244" s="674">
        <f t="shared" si="11"/>
        <v>0</v>
      </c>
      <c r="O244" s="90"/>
      <c r="P244" s="160"/>
      <c r="Q244" s="66"/>
      <c r="R244" s="88"/>
      <c r="S244" s="161"/>
      <c r="T244" s="66"/>
      <c r="U244" s="90"/>
      <c r="V244" s="160"/>
      <c r="W244" s="66"/>
      <c r="X244" s="88"/>
      <c r="Y244" s="161"/>
      <c r="Z244" s="66"/>
      <c r="AA244" s="90"/>
      <c r="AB244" s="71"/>
      <c r="AC244" s="90"/>
      <c r="AD244" s="160"/>
      <c r="AE244" s="90"/>
      <c r="AF244" s="160"/>
      <c r="AG244" s="90"/>
      <c r="AH244" s="71"/>
      <c r="AI244" s="90"/>
      <c r="AJ244" s="160"/>
      <c r="AK244" s="90"/>
      <c r="AL244" s="74"/>
      <c r="AM244" s="90"/>
      <c r="AN244" s="74"/>
      <c r="AO244" s="90"/>
      <c r="AP244" s="76"/>
      <c r="AQ244" s="90"/>
      <c r="AR244" s="71"/>
      <c r="AS244" s="324"/>
      <c r="AT244" s="90"/>
      <c r="AU244" s="71"/>
      <c r="AV244" s="677" t="str">
        <f>IF(AU244="","",IF(AU244="A",'12.パネルラジエーター設備費用算出シート'!$G$13,IF(AU244="B",'12.パネルラジエーター設備費用算出シート'!$N$13,IF(AU244="C",'12.パネルラジエーター設備費用算出シート'!$G$23,IF(AU244="D",'12.パネルラジエーター設備費用算出シート'!$N$23,IF(AU244="E",'12.パネルラジエーター設備費用算出シート'!$G$33,IF(AU244="F",'12.パネルラジエーター設備費用算出シート'!$N$33,IF(AU244="G",'12.パネルラジエーター設備費用算出シート'!$G$43,IF(AU244="H",'12.パネルラジエーター設備費用算出シート'!$N$43,IF(AU244="I",'12.パネルラジエーター設備費用算出シート'!$G$54,'12.パネルラジエーター設備費用算出シート'!$N$54))))))))))</f>
        <v/>
      </c>
      <c r="AW244" s="90"/>
      <c r="AX244" s="35"/>
      <c r="AY244" s="35"/>
      <c r="AZ244" s="35"/>
      <c r="BA244" s="35"/>
      <c r="BB244" s="65"/>
      <c r="BC244" s="35"/>
      <c r="BD244" s="35"/>
      <c r="BE244" s="65"/>
      <c r="BF244" s="35"/>
      <c r="BG244" s="35"/>
      <c r="BH244" s="35"/>
      <c r="BI244" s="35"/>
    </row>
    <row r="245" spans="1:61" s="36" customFormat="1">
      <c r="A245" s="92"/>
      <c r="B245" s="67">
        <v>233</v>
      </c>
      <c r="C245" s="104"/>
      <c r="D245" s="68"/>
      <c r="E245" s="93"/>
      <c r="F245" s="671"/>
      <c r="G245" s="671"/>
      <c r="H245" s="71"/>
      <c r="I245" s="72"/>
      <c r="J245" s="71"/>
      <c r="K245" s="673" t="str">
        <f t="shared" si="9"/>
        <v/>
      </c>
      <c r="L245" s="673" t="str">
        <f>IF($G245="","",IF(OR('2.全体概要'!$C$15=1,'2.全体概要'!$C$15=2),INDEX($BD$15:$BD$16,MATCH($G245,$BC$15:$BC$16,-1)),IF('2.全体概要'!$C$15=3,INDEX($BD$14:$BD$15,MATCH($G245,$BC$14:$BC$15,-1)),INDEX($BD$13:$BD$14,MATCH($G245,$BC$13:$BC$14,-1)))))</f>
        <v/>
      </c>
      <c r="M245" s="673" t="str">
        <f t="shared" si="10"/>
        <v/>
      </c>
      <c r="N245" s="674">
        <f t="shared" si="11"/>
        <v>0</v>
      </c>
      <c r="O245" s="90"/>
      <c r="P245" s="160"/>
      <c r="Q245" s="66"/>
      <c r="R245" s="88"/>
      <c r="S245" s="161"/>
      <c r="T245" s="66"/>
      <c r="U245" s="90"/>
      <c r="V245" s="160"/>
      <c r="W245" s="66"/>
      <c r="X245" s="88"/>
      <c r="Y245" s="161"/>
      <c r="Z245" s="66"/>
      <c r="AA245" s="90"/>
      <c r="AB245" s="71"/>
      <c r="AC245" s="90"/>
      <c r="AD245" s="160"/>
      <c r="AE245" s="90"/>
      <c r="AF245" s="160"/>
      <c r="AG245" s="90"/>
      <c r="AH245" s="71"/>
      <c r="AI245" s="90"/>
      <c r="AJ245" s="160"/>
      <c r="AK245" s="90"/>
      <c r="AL245" s="74"/>
      <c r="AM245" s="90"/>
      <c r="AN245" s="74"/>
      <c r="AO245" s="90"/>
      <c r="AP245" s="76"/>
      <c r="AQ245" s="90"/>
      <c r="AR245" s="71"/>
      <c r="AS245" s="324"/>
      <c r="AT245" s="90"/>
      <c r="AU245" s="71"/>
      <c r="AV245" s="677" t="str">
        <f>IF(AU245="","",IF(AU245="A",'12.パネルラジエーター設備費用算出シート'!$G$13,IF(AU245="B",'12.パネルラジエーター設備費用算出シート'!$N$13,IF(AU245="C",'12.パネルラジエーター設備費用算出シート'!$G$23,IF(AU245="D",'12.パネルラジエーター設備費用算出シート'!$N$23,IF(AU245="E",'12.パネルラジエーター設備費用算出シート'!$G$33,IF(AU245="F",'12.パネルラジエーター設備費用算出シート'!$N$33,IF(AU245="G",'12.パネルラジエーター設備費用算出シート'!$G$43,IF(AU245="H",'12.パネルラジエーター設備費用算出シート'!$N$43,IF(AU245="I",'12.パネルラジエーター設備費用算出シート'!$G$54,'12.パネルラジエーター設備費用算出シート'!$N$54))))))))))</f>
        <v/>
      </c>
      <c r="AW245" s="90"/>
      <c r="AX245" s="35"/>
      <c r="AY245" s="35"/>
      <c r="AZ245" s="35"/>
      <c r="BA245" s="35"/>
      <c r="BB245" s="65"/>
      <c r="BC245" s="35"/>
      <c r="BD245" s="35"/>
      <c r="BE245" s="65"/>
      <c r="BF245" s="35"/>
      <c r="BG245" s="35"/>
      <c r="BH245" s="35"/>
      <c r="BI245" s="35"/>
    </row>
    <row r="246" spans="1:61" s="36" customFormat="1">
      <c r="A246" s="92"/>
      <c r="B246" s="67">
        <v>234</v>
      </c>
      <c r="C246" s="104"/>
      <c r="D246" s="68"/>
      <c r="E246" s="93"/>
      <c r="F246" s="671"/>
      <c r="G246" s="671"/>
      <c r="H246" s="71"/>
      <c r="I246" s="72"/>
      <c r="J246" s="71"/>
      <c r="K246" s="673" t="str">
        <f t="shared" si="9"/>
        <v/>
      </c>
      <c r="L246" s="673" t="str">
        <f>IF($G246="","",IF(OR('2.全体概要'!$C$15=1,'2.全体概要'!$C$15=2),INDEX($BD$15:$BD$16,MATCH($G246,$BC$15:$BC$16,-1)),IF('2.全体概要'!$C$15=3,INDEX($BD$14:$BD$15,MATCH($G246,$BC$14:$BC$15,-1)),INDEX($BD$13:$BD$14,MATCH($G246,$BC$13:$BC$14,-1)))))</f>
        <v/>
      </c>
      <c r="M246" s="673" t="str">
        <f t="shared" si="10"/>
        <v/>
      </c>
      <c r="N246" s="674">
        <f t="shared" si="11"/>
        <v>0</v>
      </c>
      <c r="O246" s="90"/>
      <c r="P246" s="160"/>
      <c r="Q246" s="66"/>
      <c r="R246" s="88"/>
      <c r="S246" s="161"/>
      <c r="T246" s="66"/>
      <c r="U246" s="90"/>
      <c r="V246" s="160"/>
      <c r="W246" s="66"/>
      <c r="X246" s="88"/>
      <c r="Y246" s="161"/>
      <c r="Z246" s="66"/>
      <c r="AA246" s="90"/>
      <c r="AB246" s="71"/>
      <c r="AC246" s="90"/>
      <c r="AD246" s="160"/>
      <c r="AE246" s="90"/>
      <c r="AF246" s="160"/>
      <c r="AG246" s="90"/>
      <c r="AH246" s="71"/>
      <c r="AI246" s="90"/>
      <c r="AJ246" s="160"/>
      <c r="AK246" s="90"/>
      <c r="AL246" s="74"/>
      <c r="AM246" s="90"/>
      <c r="AN246" s="74"/>
      <c r="AO246" s="90"/>
      <c r="AP246" s="76"/>
      <c r="AQ246" s="90"/>
      <c r="AR246" s="71"/>
      <c r="AS246" s="324"/>
      <c r="AT246" s="90"/>
      <c r="AU246" s="71"/>
      <c r="AV246" s="677" t="str">
        <f>IF(AU246="","",IF(AU246="A",'12.パネルラジエーター設備費用算出シート'!$G$13,IF(AU246="B",'12.パネルラジエーター設備費用算出シート'!$N$13,IF(AU246="C",'12.パネルラジエーター設備費用算出シート'!$G$23,IF(AU246="D",'12.パネルラジエーター設備費用算出シート'!$N$23,IF(AU246="E",'12.パネルラジエーター設備費用算出シート'!$G$33,IF(AU246="F",'12.パネルラジエーター設備費用算出シート'!$N$33,IF(AU246="G",'12.パネルラジエーター設備費用算出シート'!$G$43,IF(AU246="H",'12.パネルラジエーター設備費用算出シート'!$N$43,IF(AU246="I",'12.パネルラジエーター設備費用算出シート'!$G$54,'12.パネルラジエーター設備費用算出シート'!$N$54))))))))))</f>
        <v/>
      </c>
      <c r="AW246" s="90"/>
      <c r="AX246" s="35"/>
      <c r="AY246" s="35"/>
      <c r="AZ246" s="35"/>
      <c r="BA246" s="35"/>
      <c r="BB246" s="65"/>
      <c r="BC246" s="35"/>
      <c r="BD246" s="35"/>
      <c r="BE246" s="65"/>
      <c r="BF246" s="35"/>
      <c r="BG246" s="35"/>
      <c r="BH246" s="35"/>
      <c r="BI246" s="35"/>
    </row>
    <row r="247" spans="1:61" s="36" customFormat="1">
      <c r="A247" s="92"/>
      <c r="B247" s="67">
        <v>235</v>
      </c>
      <c r="C247" s="104"/>
      <c r="D247" s="68"/>
      <c r="E247" s="93"/>
      <c r="F247" s="671"/>
      <c r="G247" s="671"/>
      <c r="H247" s="71"/>
      <c r="I247" s="72"/>
      <c r="J247" s="71"/>
      <c r="K247" s="673" t="str">
        <f t="shared" si="9"/>
        <v/>
      </c>
      <c r="L247" s="673" t="str">
        <f>IF($G247="","",IF(OR('2.全体概要'!$C$15=1,'2.全体概要'!$C$15=2),INDEX($BD$15:$BD$16,MATCH($G247,$BC$15:$BC$16,-1)),IF('2.全体概要'!$C$15=3,INDEX($BD$14:$BD$15,MATCH($G247,$BC$14:$BC$15,-1)),INDEX($BD$13:$BD$14,MATCH($G247,$BC$13:$BC$14,-1)))))</f>
        <v/>
      </c>
      <c r="M247" s="673" t="str">
        <f t="shared" si="10"/>
        <v/>
      </c>
      <c r="N247" s="674">
        <f t="shared" si="11"/>
        <v>0</v>
      </c>
      <c r="O247" s="90"/>
      <c r="P247" s="160"/>
      <c r="Q247" s="66"/>
      <c r="R247" s="88"/>
      <c r="S247" s="161"/>
      <c r="T247" s="66"/>
      <c r="U247" s="90"/>
      <c r="V247" s="160"/>
      <c r="W247" s="66"/>
      <c r="X247" s="88"/>
      <c r="Y247" s="161"/>
      <c r="Z247" s="66"/>
      <c r="AA247" s="90"/>
      <c r="AB247" s="71"/>
      <c r="AC247" s="90"/>
      <c r="AD247" s="160"/>
      <c r="AE247" s="90"/>
      <c r="AF247" s="160"/>
      <c r="AG247" s="90"/>
      <c r="AH247" s="71"/>
      <c r="AI247" s="90"/>
      <c r="AJ247" s="160"/>
      <c r="AK247" s="90"/>
      <c r="AL247" s="74"/>
      <c r="AM247" s="90"/>
      <c r="AN247" s="74"/>
      <c r="AO247" s="90"/>
      <c r="AP247" s="76"/>
      <c r="AQ247" s="90"/>
      <c r="AR247" s="71"/>
      <c r="AS247" s="324"/>
      <c r="AT247" s="90"/>
      <c r="AU247" s="71"/>
      <c r="AV247" s="677" t="str">
        <f>IF(AU247="","",IF(AU247="A",'12.パネルラジエーター設備費用算出シート'!$G$13,IF(AU247="B",'12.パネルラジエーター設備費用算出シート'!$N$13,IF(AU247="C",'12.パネルラジエーター設備費用算出シート'!$G$23,IF(AU247="D",'12.パネルラジエーター設備費用算出シート'!$N$23,IF(AU247="E",'12.パネルラジエーター設備費用算出シート'!$G$33,IF(AU247="F",'12.パネルラジエーター設備費用算出シート'!$N$33,IF(AU247="G",'12.パネルラジエーター設備費用算出シート'!$G$43,IF(AU247="H",'12.パネルラジエーター設備費用算出シート'!$N$43,IF(AU247="I",'12.パネルラジエーター設備費用算出シート'!$G$54,'12.パネルラジエーター設備費用算出シート'!$N$54))))))))))</f>
        <v/>
      </c>
      <c r="AW247" s="90"/>
      <c r="AX247" s="35"/>
      <c r="AY247" s="35"/>
      <c r="AZ247" s="35"/>
      <c r="BA247" s="35"/>
      <c r="BB247" s="65"/>
      <c r="BC247" s="35"/>
      <c r="BD247" s="35"/>
      <c r="BE247" s="65"/>
      <c r="BF247" s="35"/>
      <c r="BG247" s="35"/>
      <c r="BH247" s="35"/>
      <c r="BI247" s="35"/>
    </row>
    <row r="248" spans="1:61" s="36" customFormat="1">
      <c r="A248" s="92"/>
      <c r="B248" s="67">
        <v>236</v>
      </c>
      <c r="C248" s="104"/>
      <c r="D248" s="68"/>
      <c r="E248" s="93"/>
      <c r="F248" s="671"/>
      <c r="G248" s="671"/>
      <c r="H248" s="71"/>
      <c r="I248" s="72"/>
      <c r="J248" s="71"/>
      <c r="K248" s="673" t="str">
        <f t="shared" si="9"/>
        <v/>
      </c>
      <c r="L248" s="673" t="str">
        <f>IF($G248="","",IF(OR('2.全体概要'!$C$15=1,'2.全体概要'!$C$15=2),INDEX($BD$15:$BD$16,MATCH($G248,$BC$15:$BC$16,-1)),IF('2.全体概要'!$C$15=3,INDEX($BD$14:$BD$15,MATCH($G248,$BC$14:$BC$15,-1)),INDEX($BD$13:$BD$14,MATCH($G248,$BC$13:$BC$14,-1)))))</f>
        <v/>
      </c>
      <c r="M248" s="673" t="str">
        <f t="shared" si="10"/>
        <v/>
      </c>
      <c r="N248" s="674">
        <f t="shared" si="11"/>
        <v>0</v>
      </c>
      <c r="O248" s="90"/>
      <c r="P248" s="160"/>
      <c r="Q248" s="66"/>
      <c r="R248" s="88"/>
      <c r="S248" s="161"/>
      <c r="T248" s="66"/>
      <c r="U248" s="90"/>
      <c r="V248" s="160"/>
      <c r="W248" s="66"/>
      <c r="X248" s="88"/>
      <c r="Y248" s="161"/>
      <c r="Z248" s="66"/>
      <c r="AA248" s="90"/>
      <c r="AB248" s="71"/>
      <c r="AC248" s="90"/>
      <c r="AD248" s="160"/>
      <c r="AE248" s="90"/>
      <c r="AF248" s="160"/>
      <c r="AG248" s="90"/>
      <c r="AH248" s="71"/>
      <c r="AI248" s="90"/>
      <c r="AJ248" s="160"/>
      <c r="AK248" s="90"/>
      <c r="AL248" s="74"/>
      <c r="AM248" s="90"/>
      <c r="AN248" s="74"/>
      <c r="AO248" s="90"/>
      <c r="AP248" s="76"/>
      <c r="AQ248" s="90"/>
      <c r="AR248" s="71"/>
      <c r="AS248" s="324"/>
      <c r="AT248" s="90"/>
      <c r="AU248" s="71"/>
      <c r="AV248" s="677" t="str">
        <f>IF(AU248="","",IF(AU248="A",'12.パネルラジエーター設備費用算出シート'!$G$13,IF(AU248="B",'12.パネルラジエーター設備費用算出シート'!$N$13,IF(AU248="C",'12.パネルラジエーター設備費用算出シート'!$G$23,IF(AU248="D",'12.パネルラジエーター設備費用算出シート'!$N$23,IF(AU248="E",'12.パネルラジエーター設備費用算出シート'!$G$33,IF(AU248="F",'12.パネルラジエーター設備費用算出シート'!$N$33,IF(AU248="G",'12.パネルラジエーター設備費用算出シート'!$G$43,IF(AU248="H",'12.パネルラジエーター設備費用算出シート'!$N$43,IF(AU248="I",'12.パネルラジエーター設備費用算出シート'!$G$54,'12.パネルラジエーター設備費用算出シート'!$N$54))))))))))</f>
        <v/>
      </c>
      <c r="AW248" s="90"/>
      <c r="AX248" s="35"/>
      <c r="AY248" s="35"/>
      <c r="AZ248" s="35"/>
      <c r="BA248" s="35"/>
      <c r="BB248" s="65"/>
      <c r="BC248" s="35"/>
      <c r="BD248" s="35"/>
      <c r="BE248" s="65"/>
      <c r="BF248" s="35"/>
      <c r="BG248" s="35"/>
      <c r="BH248" s="35"/>
      <c r="BI248" s="35"/>
    </row>
    <row r="249" spans="1:61" s="36" customFormat="1">
      <c r="A249" s="92"/>
      <c r="B249" s="67">
        <v>237</v>
      </c>
      <c r="C249" s="104"/>
      <c r="D249" s="68"/>
      <c r="E249" s="93"/>
      <c r="F249" s="671"/>
      <c r="G249" s="671"/>
      <c r="H249" s="71"/>
      <c r="I249" s="72"/>
      <c r="J249" s="71"/>
      <c r="K249" s="673" t="str">
        <f t="shared" si="9"/>
        <v/>
      </c>
      <c r="L249" s="673" t="str">
        <f>IF($G249="","",IF(OR('2.全体概要'!$C$15=1,'2.全体概要'!$C$15=2),INDEX($BD$15:$BD$16,MATCH($G249,$BC$15:$BC$16,-1)),IF('2.全体概要'!$C$15=3,INDEX($BD$14:$BD$15,MATCH($G249,$BC$14:$BC$15,-1)),INDEX($BD$13:$BD$14,MATCH($G249,$BC$13:$BC$14,-1)))))</f>
        <v/>
      </c>
      <c r="M249" s="673" t="str">
        <f t="shared" si="10"/>
        <v/>
      </c>
      <c r="N249" s="674">
        <f t="shared" si="11"/>
        <v>0</v>
      </c>
      <c r="O249" s="90"/>
      <c r="P249" s="160"/>
      <c r="Q249" s="66"/>
      <c r="R249" s="88"/>
      <c r="S249" s="161"/>
      <c r="T249" s="66"/>
      <c r="U249" s="90"/>
      <c r="V249" s="160"/>
      <c r="W249" s="66"/>
      <c r="X249" s="88"/>
      <c r="Y249" s="161"/>
      <c r="Z249" s="66"/>
      <c r="AA249" s="90"/>
      <c r="AB249" s="71"/>
      <c r="AC249" s="90"/>
      <c r="AD249" s="160"/>
      <c r="AE249" s="90"/>
      <c r="AF249" s="160"/>
      <c r="AG249" s="90"/>
      <c r="AH249" s="71"/>
      <c r="AI249" s="90"/>
      <c r="AJ249" s="160"/>
      <c r="AK249" s="90"/>
      <c r="AL249" s="74"/>
      <c r="AM249" s="90"/>
      <c r="AN249" s="74"/>
      <c r="AO249" s="90"/>
      <c r="AP249" s="76"/>
      <c r="AQ249" s="90"/>
      <c r="AR249" s="71"/>
      <c r="AS249" s="324"/>
      <c r="AT249" s="90"/>
      <c r="AU249" s="71"/>
      <c r="AV249" s="677" t="str">
        <f>IF(AU249="","",IF(AU249="A",'12.パネルラジエーター設備費用算出シート'!$G$13,IF(AU249="B",'12.パネルラジエーター設備費用算出シート'!$N$13,IF(AU249="C",'12.パネルラジエーター設備費用算出シート'!$G$23,IF(AU249="D",'12.パネルラジエーター設備費用算出シート'!$N$23,IF(AU249="E",'12.パネルラジエーター設備費用算出シート'!$G$33,IF(AU249="F",'12.パネルラジエーター設備費用算出シート'!$N$33,IF(AU249="G",'12.パネルラジエーター設備費用算出シート'!$G$43,IF(AU249="H",'12.パネルラジエーター設備費用算出シート'!$N$43,IF(AU249="I",'12.パネルラジエーター設備費用算出シート'!$G$54,'12.パネルラジエーター設備費用算出シート'!$N$54))))))))))</f>
        <v/>
      </c>
      <c r="AW249" s="90"/>
      <c r="AX249" s="35"/>
      <c r="AY249" s="35"/>
      <c r="AZ249" s="35"/>
      <c r="BA249" s="35"/>
      <c r="BB249" s="65"/>
      <c r="BC249" s="35"/>
      <c r="BD249" s="35"/>
      <c r="BE249" s="65"/>
      <c r="BF249" s="35"/>
      <c r="BG249" s="35"/>
      <c r="BH249" s="35"/>
      <c r="BI249" s="35"/>
    </row>
    <row r="250" spans="1:61" s="36" customFormat="1">
      <c r="A250" s="92"/>
      <c r="B250" s="67">
        <v>238</v>
      </c>
      <c r="C250" s="104"/>
      <c r="D250" s="68"/>
      <c r="E250" s="93"/>
      <c r="F250" s="671"/>
      <c r="G250" s="671"/>
      <c r="H250" s="71"/>
      <c r="I250" s="72"/>
      <c r="J250" s="71"/>
      <c r="K250" s="673" t="str">
        <f t="shared" si="9"/>
        <v/>
      </c>
      <c r="L250" s="673" t="str">
        <f>IF($G250="","",IF(OR('2.全体概要'!$C$15=1,'2.全体概要'!$C$15=2),INDEX($BD$15:$BD$16,MATCH($G250,$BC$15:$BC$16,-1)),IF('2.全体概要'!$C$15=3,INDEX($BD$14:$BD$15,MATCH($G250,$BC$14:$BC$15,-1)),INDEX($BD$13:$BD$14,MATCH($G250,$BC$13:$BC$14,-1)))))</f>
        <v/>
      </c>
      <c r="M250" s="673" t="str">
        <f t="shared" si="10"/>
        <v/>
      </c>
      <c r="N250" s="674">
        <f t="shared" si="11"/>
        <v>0</v>
      </c>
      <c r="O250" s="90"/>
      <c r="P250" s="160"/>
      <c r="Q250" s="66"/>
      <c r="R250" s="88"/>
      <c r="S250" s="161"/>
      <c r="T250" s="66"/>
      <c r="U250" s="90"/>
      <c r="V250" s="160"/>
      <c r="W250" s="66"/>
      <c r="X250" s="88"/>
      <c r="Y250" s="161"/>
      <c r="Z250" s="66"/>
      <c r="AA250" s="90"/>
      <c r="AB250" s="71"/>
      <c r="AC250" s="90"/>
      <c r="AD250" s="160"/>
      <c r="AE250" s="90"/>
      <c r="AF250" s="160"/>
      <c r="AG250" s="90"/>
      <c r="AH250" s="71"/>
      <c r="AI250" s="90"/>
      <c r="AJ250" s="160"/>
      <c r="AK250" s="90"/>
      <c r="AL250" s="74"/>
      <c r="AM250" s="90"/>
      <c r="AN250" s="74"/>
      <c r="AO250" s="90"/>
      <c r="AP250" s="76"/>
      <c r="AQ250" s="90"/>
      <c r="AR250" s="71"/>
      <c r="AS250" s="324"/>
      <c r="AT250" s="90"/>
      <c r="AU250" s="71"/>
      <c r="AV250" s="677" t="str">
        <f>IF(AU250="","",IF(AU250="A",'12.パネルラジエーター設備費用算出シート'!$G$13,IF(AU250="B",'12.パネルラジエーター設備費用算出シート'!$N$13,IF(AU250="C",'12.パネルラジエーター設備費用算出シート'!$G$23,IF(AU250="D",'12.パネルラジエーター設備費用算出シート'!$N$23,IF(AU250="E",'12.パネルラジエーター設備費用算出シート'!$G$33,IF(AU250="F",'12.パネルラジエーター設備費用算出シート'!$N$33,IF(AU250="G",'12.パネルラジエーター設備費用算出シート'!$G$43,IF(AU250="H",'12.パネルラジエーター設備費用算出シート'!$N$43,IF(AU250="I",'12.パネルラジエーター設備費用算出シート'!$G$54,'12.パネルラジエーター設備費用算出シート'!$N$54))))))))))</f>
        <v/>
      </c>
      <c r="AW250" s="90"/>
      <c r="AX250" s="35"/>
      <c r="AY250" s="35"/>
      <c r="AZ250" s="35"/>
      <c r="BA250" s="35"/>
      <c r="BB250" s="65"/>
      <c r="BC250" s="35"/>
      <c r="BD250" s="35"/>
      <c r="BE250" s="65"/>
      <c r="BF250" s="35"/>
      <c r="BG250" s="35"/>
      <c r="BH250" s="35"/>
      <c r="BI250" s="35"/>
    </row>
    <row r="251" spans="1:61" s="36" customFormat="1">
      <c r="A251" s="92"/>
      <c r="B251" s="67">
        <v>239</v>
      </c>
      <c r="C251" s="104"/>
      <c r="D251" s="68"/>
      <c r="E251" s="93"/>
      <c r="F251" s="671"/>
      <c r="G251" s="671"/>
      <c r="H251" s="71"/>
      <c r="I251" s="72"/>
      <c r="J251" s="71"/>
      <c r="K251" s="673" t="str">
        <f t="shared" si="9"/>
        <v/>
      </c>
      <c r="L251" s="673" t="str">
        <f>IF($G251="","",IF(OR('2.全体概要'!$C$15=1,'2.全体概要'!$C$15=2),INDEX($BD$15:$BD$16,MATCH($G251,$BC$15:$BC$16,-1)),IF('2.全体概要'!$C$15=3,INDEX($BD$14:$BD$15,MATCH($G251,$BC$14:$BC$15,-1)),INDEX($BD$13:$BD$14,MATCH($G251,$BC$13:$BC$14,-1)))))</f>
        <v/>
      </c>
      <c r="M251" s="673" t="str">
        <f t="shared" si="10"/>
        <v/>
      </c>
      <c r="N251" s="674">
        <f t="shared" si="11"/>
        <v>0</v>
      </c>
      <c r="O251" s="90"/>
      <c r="P251" s="160"/>
      <c r="Q251" s="66"/>
      <c r="R251" s="88"/>
      <c r="S251" s="161"/>
      <c r="T251" s="66"/>
      <c r="U251" s="90"/>
      <c r="V251" s="160"/>
      <c r="W251" s="66"/>
      <c r="X251" s="88"/>
      <c r="Y251" s="161"/>
      <c r="Z251" s="66"/>
      <c r="AA251" s="90"/>
      <c r="AB251" s="71"/>
      <c r="AC251" s="90"/>
      <c r="AD251" s="160"/>
      <c r="AE251" s="90"/>
      <c r="AF251" s="160"/>
      <c r="AG251" s="90"/>
      <c r="AH251" s="71"/>
      <c r="AI251" s="90"/>
      <c r="AJ251" s="160"/>
      <c r="AK251" s="90"/>
      <c r="AL251" s="74"/>
      <c r="AM251" s="90"/>
      <c r="AN251" s="74"/>
      <c r="AO251" s="90"/>
      <c r="AP251" s="76"/>
      <c r="AQ251" s="90"/>
      <c r="AR251" s="71"/>
      <c r="AS251" s="324"/>
      <c r="AT251" s="90"/>
      <c r="AU251" s="71"/>
      <c r="AV251" s="677" t="str">
        <f>IF(AU251="","",IF(AU251="A",'12.パネルラジエーター設備費用算出シート'!$G$13,IF(AU251="B",'12.パネルラジエーター設備費用算出シート'!$N$13,IF(AU251="C",'12.パネルラジエーター設備費用算出シート'!$G$23,IF(AU251="D",'12.パネルラジエーター設備費用算出シート'!$N$23,IF(AU251="E",'12.パネルラジエーター設備費用算出シート'!$G$33,IF(AU251="F",'12.パネルラジエーター設備費用算出シート'!$N$33,IF(AU251="G",'12.パネルラジエーター設備費用算出シート'!$G$43,IF(AU251="H",'12.パネルラジエーター設備費用算出シート'!$N$43,IF(AU251="I",'12.パネルラジエーター設備費用算出シート'!$G$54,'12.パネルラジエーター設備費用算出シート'!$N$54))))))))))</f>
        <v/>
      </c>
      <c r="AW251" s="90"/>
      <c r="AX251" s="35"/>
      <c r="AY251" s="35"/>
      <c r="AZ251" s="35"/>
      <c r="BA251" s="35"/>
      <c r="BB251" s="65"/>
      <c r="BC251" s="35"/>
      <c r="BD251" s="35"/>
      <c r="BE251" s="65"/>
      <c r="BF251" s="35"/>
      <c r="BG251" s="35"/>
      <c r="BH251" s="35"/>
      <c r="BI251" s="35"/>
    </row>
    <row r="252" spans="1:61" s="36" customFormat="1">
      <c r="A252" s="92"/>
      <c r="B252" s="67">
        <v>240</v>
      </c>
      <c r="C252" s="104"/>
      <c r="D252" s="68"/>
      <c r="E252" s="93"/>
      <c r="F252" s="671"/>
      <c r="G252" s="671"/>
      <c r="H252" s="71"/>
      <c r="I252" s="72"/>
      <c r="J252" s="71"/>
      <c r="K252" s="673" t="str">
        <f t="shared" si="9"/>
        <v/>
      </c>
      <c r="L252" s="673" t="str">
        <f>IF($G252="","",IF(OR('2.全体概要'!$C$15=1,'2.全体概要'!$C$15=2),INDEX($BD$15:$BD$16,MATCH($G252,$BC$15:$BC$16,-1)),IF('2.全体概要'!$C$15=3,INDEX($BD$14:$BD$15,MATCH($G252,$BC$14:$BC$15,-1)),INDEX($BD$13:$BD$14,MATCH($G252,$BC$13:$BC$14,-1)))))</f>
        <v/>
      </c>
      <c r="M252" s="673" t="str">
        <f t="shared" si="10"/>
        <v/>
      </c>
      <c r="N252" s="674">
        <f t="shared" si="11"/>
        <v>0</v>
      </c>
      <c r="O252" s="90"/>
      <c r="P252" s="160"/>
      <c r="Q252" s="66"/>
      <c r="R252" s="88"/>
      <c r="S252" s="161"/>
      <c r="T252" s="66"/>
      <c r="U252" s="90"/>
      <c r="V252" s="160"/>
      <c r="W252" s="66"/>
      <c r="X252" s="88"/>
      <c r="Y252" s="161"/>
      <c r="Z252" s="66"/>
      <c r="AA252" s="90"/>
      <c r="AB252" s="71"/>
      <c r="AC252" s="90"/>
      <c r="AD252" s="160"/>
      <c r="AE252" s="90"/>
      <c r="AF252" s="160"/>
      <c r="AG252" s="90"/>
      <c r="AH252" s="71"/>
      <c r="AI252" s="90"/>
      <c r="AJ252" s="160"/>
      <c r="AK252" s="90"/>
      <c r="AL252" s="74"/>
      <c r="AM252" s="90"/>
      <c r="AN252" s="74"/>
      <c r="AO252" s="90"/>
      <c r="AP252" s="76"/>
      <c r="AQ252" s="90"/>
      <c r="AR252" s="71"/>
      <c r="AS252" s="324"/>
      <c r="AT252" s="90"/>
      <c r="AU252" s="71"/>
      <c r="AV252" s="677" t="str">
        <f>IF(AU252="","",IF(AU252="A",'12.パネルラジエーター設備費用算出シート'!$G$13,IF(AU252="B",'12.パネルラジエーター設備費用算出シート'!$N$13,IF(AU252="C",'12.パネルラジエーター設備費用算出シート'!$G$23,IF(AU252="D",'12.パネルラジエーター設備費用算出シート'!$N$23,IF(AU252="E",'12.パネルラジエーター設備費用算出シート'!$G$33,IF(AU252="F",'12.パネルラジエーター設備費用算出シート'!$N$33,IF(AU252="G",'12.パネルラジエーター設備費用算出シート'!$G$43,IF(AU252="H",'12.パネルラジエーター設備費用算出シート'!$N$43,IF(AU252="I",'12.パネルラジエーター設備費用算出シート'!$G$54,'12.パネルラジエーター設備費用算出シート'!$N$54))))))))))</f>
        <v/>
      </c>
      <c r="AW252" s="90"/>
      <c r="AX252" s="35"/>
      <c r="AY252" s="35"/>
      <c r="AZ252" s="35"/>
      <c r="BA252" s="35"/>
      <c r="BB252" s="65"/>
      <c r="BC252" s="35"/>
      <c r="BD252" s="35"/>
      <c r="BE252" s="65"/>
      <c r="BF252" s="35"/>
      <c r="BG252" s="35"/>
      <c r="BH252" s="35"/>
      <c r="BI252" s="35"/>
    </row>
    <row r="253" spans="1:61" s="36" customFormat="1">
      <c r="A253" s="92"/>
      <c r="B253" s="67">
        <v>241</v>
      </c>
      <c r="C253" s="104"/>
      <c r="D253" s="68"/>
      <c r="E253" s="93"/>
      <c r="F253" s="671"/>
      <c r="G253" s="671"/>
      <c r="H253" s="71"/>
      <c r="I253" s="72"/>
      <c r="J253" s="71"/>
      <c r="K253" s="673" t="str">
        <f t="shared" si="9"/>
        <v/>
      </c>
      <c r="L253" s="673" t="str">
        <f>IF($G253="","",IF(OR('2.全体概要'!$C$15=1,'2.全体概要'!$C$15=2),INDEX($BD$15:$BD$16,MATCH($G253,$BC$15:$BC$16,-1)),IF('2.全体概要'!$C$15=3,INDEX($BD$14:$BD$15,MATCH($G253,$BC$14:$BC$15,-1)),INDEX($BD$13:$BD$14,MATCH($G253,$BC$13:$BC$14,-1)))))</f>
        <v/>
      </c>
      <c r="M253" s="673" t="str">
        <f t="shared" si="10"/>
        <v/>
      </c>
      <c r="N253" s="674">
        <f t="shared" si="11"/>
        <v>0</v>
      </c>
      <c r="O253" s="90"/>
      <c r="P253" s="160"/>
      <c r="Q253" s="66"/>
      <c r="R253" s="88"/>
      <c r="S253" s="161"/>
      <c r="T253" s="66"/>
      <c r="U253" s="90"/>
      <c r="V253" s="160"/>
      <c r="W253" s="66"/>
      <c r="X253" s="88"/>
      <c r="Y253" s="161"/>
      <c r="Z253" s="66"/>
      <c r="AA253" s="90"/>
      <c r="AB253" s="71"/>
      <c r="AC253" s="90"/>
      <c r="AD253" s="160"/>
      <c r="AE253" s="90"/>
      <c r="AF253" s="160"/>
      <c r="AG253" s="90"/>
      <c r="AH253" s="71"/>
      <c r="AI253" s="90"/>
      <c r="AJ253" s="160"/>
      <c r="AK253" s="90"/>
      <c r="AL253" s="74"/>
      <c r="AM253" s="90"/>
      <c r="AN253" s="74"/>
      <c r="AO253" s="90"/>
      <c r="AP253" s="76"/>
      <c r="AQ253" s="90"/>
      <c r="AR253" s="71"/>
      <c r="AS253" s="324"/>
      <c r="AT253" s="90"/>
      <c r="AU253" s="71"/>
      <c r="AV253" s="677" t="str">
        <f>IF(AU253="","",IF(AU253="A",'12.パネルラジエーター設備費用算出シート'!$G$13,IF(AU253="B",'12.パネルラジエーター設備費用算出シート'!$N$13,IF(AU253="C",'12.パネルラジエーター設備費用算出シート'!$G$23,IF(AU253="D",'12.パネルラジエーター設備費用算出シート'!$N$23,IF(AU253="E",'12.パネルラジエーター設備費用算出シート'!$G$33,IF(AU253="F",'12.パネルラジエーター設備費用算出シート'!$N$33,IF(AU253="G",'12.パネルラジエーター設備費用算出シート'!$G$43,IF(AU253="H",'12.パネルラジエーター設備費用算出シート'!$N$43,IF(AU253="I",'12.パネルラジエーター設備費用算出シート'!$G$54,'12.パネルラジエーター設備費用算出シート'!$N$54))))))))))</f>
        <v/>
      </c>
      <c r="AW253" s="90"/>
      <c r="AX253" s="35"/>
      <c r="AY253" s="35"/>
      <c r="AZ253" s="35"/>
      <c r="BA253" s="35"/>
      <c r="BB253" s="65"/>
      <c r="BC253" s="35"/>
      <c r="BD253" s="35"/>
      <c r="BE253" s="65"/>
      <c r="BF253" s="35"/>
      <c r="BG253" s="35"/>
      <c r="BH253" s="35"/>
      <c r="BI253" s="35"/>
    </row>
    <row r="254" spans="1:61" s="36" customFormat="1">
      <c r="A254" s="92"/>
      <c r="B254" s="67">
        <v>242</v>
      </c>
      <c r="C254" s="104"/>
      <c r="D254" s="68"/>
      <c r="E254" s="93"/>
      <c r="F254" s="671"/>
      <c r="G254" s="671"/>
      <c r="H254" s="71"/>
      <c r="I254" s="72"/>
      <c r="J254" s="71"/>
      <c r="K254" s="673" t="str">
        <f t="shared" si="9"/>
        <v/>
      </c>
      <c r="L254" s="673" t="str">
        <f>IF($G254="","",IF(OR('2.全体概要'!$C$15=1,'2.全体概要'!$C$15=2),INDEX($BD$15:$BD$16,MATCH($G254,$BC$15:$BC$16,-1)),IF('2.全体概要'!$C$15=3,INDEX($BD$14:$BD$15,MATCH($G254,$BC$14:$BC$15,-1)),INDEX($BD$13:$BD$14,MATCH($G254,$BC$13:$BC$14,-1)))))</f>
        <v/>
      </c>
      <c r="M254" s="673" t="str">
        <f t="shared" si="10"/>
        <v/>
      </c>
      <c r="N254" s="674">
        <f t="shared" si="11"/>
        <v>0</v>
      </c>
      <c r="O254" s="90"/>
      <c r="P254" s="160"/>
      <c r="Q254" s="66"/>
      <c r="R254" s="88"/>
      <c r="S254" s="161"/>
      <c r="T254" s="66"/>
      <c r="U254" s="90"/>
      <c r="V254" s="160"/>
      <c r="W254" s="66"/>
      <c r="X254" s="88"/>
      <c r="Y254" s="161"/>
      <c r="Z254" s="66"/>
      <c r="AA254" s="90"/>
      <c r="AB254" s="71"/>
      <c r="AC254" s="90"/>
      <c r="AD254" s="160"/>
      <c r="AE254" s="90"/>
      <c r="AF254" s="160"/>
      <c r="AG254" s="90"/>
      <c r="AH254" s="71"/>
      <c r="AI254" s="90"/>
      <c r="AJ254" s="160"/>
      <c r="AK254" s="90"/>
      <c r="AL254" s="74"/>
      <c r="AM254" s="90"/>
      <c r="AN254" s="74"/>
      <c r="AO254" s="90"/>
      <c r="AP254" s="76"/>
      <c r="AQ254" s="90"/>
      <c r="AR254" s="71"/>
      <c r="AS254" s="324"/>
      <c r="AT254" s="90"/>
      <c r="AU254" s="71"/>
      <c r="AV254" s="677" t="str">
        <f>IF(AU254="","",IF(AU254="A",'12.パネルラジエーター設備費用算出シート'!$G$13,IF(AU254="B",'12.パネルラジエーター設備費用算出シート'!$N$13,IF(AU254="C",'12.パネルラジエーター設備費用算出シート'!$G$23,IF(AU254="D",'12.パネルラジエーター設備費用算出シート'!$N$23,IF(AU254="E",'12.パネルラジエーター設備費用算出シート'!$G$33,IF(AU254="F",'12.パネルラジエーター設備費用算出シート'!$N$33,IF(AU254="G",'12.パネルラジエーター設備費用算出シート'!$G$43,IF(AU254="H",'12.パネルラジエーター設備費用算出シート'!$N$43,IF(AU254="I",'12.パネルラジエーター設備費用算出シート'!$G$54,'12.パネルラジエーター設備費用算出シート'!$N$54))))))))))</f>
        <v/>
      </c>
      <c r="AW254" s="90"/>
      <c r="AX254" s="35"/>
      <c r="AY254" s="35"/>
      <c r="AZ254" s="35"/>
      <c r="BA254" s="35"/>
      <c r="BB254" s="65"/>
      <c r="BC254" s="35"/>
      <c r="BD254" s="35"/>
      <c r="BE254" s="65"/>
      <c r="BF254" s="35"/>
      <c r="BG254" s="35"/>
      <c r="BH254" s="35"/>
      <c r="BI254" s="35"/>
    </row>
    <row r="255" spans="1:61" s="36" customFormat="1">
      <c r="A255" s="92"/>
      <c r="B255" s="67">
        <v>243</v>
      </c>
      <c r="C255" s="104"/>
      <c r="D255" s="68"/>
      <c r="E255" s="93"/>
      <c r="F255" s="671"/>
      <c r="G255" s="671"/>
      <c r="H255" s="71"/>
      <c r="I255" s="72"/>
      <c r="J255" s="71"/>
      <c r="K255" s="673" t="str">
        <f t="shared" si="9"/>
        <v/>
      </c>
      <c r="L255" s="673" t="str">
        <f>IF($G255="","",IF(OR('2.全体概要'!$C$15=1,'2.全体概要'!$C$15=2),INDEX($BD$15:$BD$16,MATCH($G255,$BC$15:$BC$16,-1)),IF('2.全体概要'!$C$15=3,INDEX($BD$14:$BD$15,MATCH($G255,$BC$14:$BC$15,-1)),INDEX($BD$13:$BD$14,MATCH($G255,$BC$13:$BC$14,-1)))))</f>
        <v/>
      </c>
      <c r="M255" s="673" t="str">
        <f t="shared" si="10"/>
        <v/>
      </c>
      <c r="N255" s="674">
        <f t="shared" si="11"/>
        <v>0</v>
      </c>
      <c r="O255" s="90"/>
      <c r="P255" s="160"/>
      <c r="Q255" s="66"/>
      <c r="R255" s="88"/>
      <c r="S255" s="161"/>
      <c r="T255" s="66"/>
      <c r="U255" s="90"/>
      <c r="V255" s="160"/>
      <c r="W255" s="66"/>
      <c r="X255" s="88"/>
      <c r="Y255" s="161"/>
      <c r="Z255" s="66"/>
      <c r="AA255" s="90"/>
      <c r="AB255" s="71"/>
      <c r="AC255" s="90"/>
      <c r="AD255" s="160"/>
      <c r="AE255" s="90"/>
      <c r="AF255" s="160"/>
      <c r="AG255" s="90"/>
      <c r="AH255" s="71"/>
      <c r="AI255" s="90"/>
      <c r="AJ255" s="160"/>
      <c r="AK255" s="90"/>
      <c r="AL255" s="74"/>
      <c r="AM255" s="90"/>
      <c r="AN255" s="74"/>
      <c r="AO255" s="90"/>
      <c r="AP255" s="76"/>
      <c r="AQ255" s="90"/>
      <c r="AR255" s="71"/>
      <c r="AS255" s="324"/>
      <c r="AT255" s="90"/>
      <c r="AU255" s="71"/>
      <c r="AV255" s="677" t="str">
        <f>IF(AU255="","",IF(AU255="A",'12.パネルラジエーター設備費用算出シート'!$G$13,IF(AU255="B",'12.パネルラジエーター設備費用算出シート'!$N$13,IF(AU255="C",'12.パネルラジエーター設備費用算出シート'!$G$23,IF(AU255="D",'12.パネルラジエーター設備費用算出シート'!$N$23,IF(AU255="E",'12.パネルラジエーター設備費用算出シート'!$G$33,IF(AU255="F",'12.パネルラジエーター設備費用算出シート'!$N$33,IF(AU255="G",'12.パネルラジエーター設備費用算出シート'!$G$43,IF(AU255="H",'12.パネルラジエーター設備費用算出シート'!$N$43,IF(AU255="I",'12.パネルラジエーター設備費用算出シート'!$G$54,'12.パネルラジエーター設備費用算出シート'!$N$54))))))))))</f>
        <v/>
      </c>
      <c r="AW255" s="90"/>
      <c r="AX255" s="35"/>
      <c r="AY255" s="35"/>
      <c r="AZ255" s="35"/>
      <c r="BA255" s="35"/>
      <c r="BB255" s="65"/>
      <c r="BC255" s="35"/>
      <c r="BD255" s="35"/>
      <c r="BE255" s="65"/>
      <c r="BF255" s="35"/>
      <c r="BG255" s="35"/>
      <c r="BH255" s="35"/>
      <c r="BI255" s="35"/>
    </row>
    <row r="256" spans="1:61" s="36" customFormat="1">
      <c r="A256" s="92"/>
      <c r="B256" s="67">
        <v>244</v>
      </c>
      <c r="C256" s="104"/>
      <c r="D256" s="68"/>
      <c r="E256" s="93"/>
      <c r="F256" s="671"/>
      <c r="G256" s="671"/>
      <c r="H256" s="71"/>
      <c r="I256" s="72"/>
      <c r="J256" s="71"/>
      <c r="K256" s="673" t="str">
        <f t="shared" si="9"/>
        <v/>
      </c>
      <c r="L256" s="673" t="str">
        <f>IF($G256="","",IF(OR('2.全体概要'!$C$15=1,'2.全体概要'!$C$15=2),INDEX($BD$15:$BD$16,MATCH($G256,$BC$15:$BC$16,-1)),IF('2.全体概要'!$C$15=3,INDEX($BD$14:$BD$15,MATCH($G256,$BC$14:$BC$15,-1)),INDEX($BD$13:$BD$14,MATCH($G256,$BC$13:$BC$14,-1)))))</f>
        <v/>
      </c>
      <c r="M256" s="673" t="str">
        <f t="shared" si="10"/>
        <v/>
      </c>
      <c r="N256" s="674">
        <f t="shared" si="11"/>
        <v>0</v>
      </c>
      <c r="O256" s="90"/>
      <c r="P256" s="160"/>
      <c r="Q256" s="66"/>
      <c r="R256" s="88"/>
      <c r="S256" s="161"/>
      <c r="T256" s="66"/>
      <c r="U256" s="90"/>
      <c r="V256" s="160"/>
      <c r="W256" s="66"/>
      <c r="X256" s="88"/>
      <c r="Y256" s="161"/>
      <c r="Z256" s="66"/>
      <c r="AA256" s="90"/>
      <c r="AB256" s="71"/>
      <c r="AC256" s="90"/>
      <c r="AD256" s="160"/>
      <c r="AE256" s="90"/>
      <c r="AF256" s="160"/>
      <c r="AG256" s="90"/>
      <c r="AH256" s="71"/>
      <c r="AI256" s="90"/>
      <c r="AJ256" s="160"/>
      <c r="AK256" s="90"/>
      <c r="AL256" s="74"/>
      <c r="AM256" s="90"/>
      <c r="AN256" s="74"/>
      <c r="AO256" s="90"/>
      <c r="AP256" s="76"/>
      <c r="AQ256" s="90"/>
      <c r="AR256" s="71"/>
      <c r="AS256" s="324"/>
      <c r="AT256" s="90"/>
      <c r="AU256" s="71"/>
      <c r="AV256" s="677" t="str">
        <f>IF(AU256="","",IF(AU256="A",'12.パネルラジエーター設備費用算出シート'!$G$13,IF(AU256="B",'12.パネルラジエーター設備費用算出シート'!$N$13,IF(AU256="C",'12.パネルラジエーター設備費用算出シート'!$G$23,IF(AU256="D",'12.パネルラジエーター設備費用算出シート'!$N$23,IF(AU256="E",'12.パネルラジエーター設備費用算出シート'!$G$33,IF(AU256="F",'12.パネルラジエーター設備費用算出シート'!$N$33,IF(AU256="G",'12.パネルラジエーター設備費用算出シート'!$G$43,IF(AU256="H",'12.パネルラジエーター設備費用算出シート'!$N$43,IF(AU256="I",'12.パネルラジエーター設備費用算出シート'!$G$54,'12.パネルラジエーター設備費用算出シート'!$N$54))))))))))</f>
        <v/>
      </c>
      <c r="AW256" s="90"/>
      <c r="AX256" s="35"/>
      <c r="AY256" s="35"/>
      <c r="AZ256" s="35"/>
      <c r="BA256" s="35"/>
      <c r="BB256" s="65"/>
      <c r="BC256" s="35"/>
      <c r="BD256" s="35"/>
      <c r="BE256" s="65"/>
      <c r="BF256" s="35"/>
      <c r="BG256" s="35"/>
      <c r="BH256" s="35"/>
      <c r="BI256" s="35"/>
    </row>
    <row r="257" spans="1:61" s="36" customFormat="1">
      <c r="A257" s="92"/>
      <c r="B257" s="67">
        <v>245</v>
      </c>
      <c r="C257" s="104"/>
      <c r="D257" s="68"/>
      <c r="E257" s="93"/>
      <c r="F257" s="671"/>
      <c r="G257" s="671"/>
      <c r="H257" s="71"/>
      <c r="I257" s="72"/>
      <c r="J257" s="71"/>
      <c r="K257" s="673" t="str">
        <f t="shared" si="9"/>
        <v/>
      </c>
      <c r="L257" s="673" t="str">
        <f>IF($G257="","",IF(OR('2.全体概要'!$C$15=1,'2.全体概要'!$C$15=2),INDEX($BD$15:$BD$16,MATCH($G257,$BC$15:$BC$16,-1)),IF('2.全体概要'!$C$15=3,INDEX($BD$14:$BD$15,MATCH($G257,$BC$14:$BC$15,-1)),INDEX($BD$13:$BD$14,MATCH($G257,$BC$13:$BC$14,-1)))))</f>
        <v/>
      </c>
      <c r="M257" s="673" t="str">
        <f t="shared" si="10"/>
        <v/>
      </c>
      <c r="N257" s="674">
        <f t="shared" si="11"/>
        <v>0</v>
      </c>
      <c r="O257" s="90"/>
      <c r="P257" s="160"/>
      <c r="Q257" s="66"/>
      <c r="R257" s="88"/>
      <c r="S257" s="161"/>
      <c r="T257" s="66"/>
      <c r="U257" s="90"/>
      <c r="V257" s="160"/>
      <c r="W257" s="66"/>
      <c r="X257" s="88"/>
      <c r="Y257" s="161"/>
      <c r="Z257" s="66"/>
      <c r="AA257" s="90"/>
      <c r="AB257" s="71"/>
      <c r="AC257" s="90"/>
      <c r="AD257" s="160"/>
      <c r="AE257" s="90"/>
      <c r="AF257" s="160"/>
      <c r="AG257" s="90"/>
      <c r="AH257" s="71"/>
      <c r="AI257" s="90"/>
      <c r="AJ257" s="160"/>
      <c r="AK257" s="90"/>
      <c r="AL257" s="74"/>
      <c r="AM257" s="90"/>
      <c r="AN257" s="74"/>
      <c r="AO257" s="90"/>
      <c r="AP257" s="76"/>
      <c r="AQ257" s="90"/>
      <c r="AR257" s="71"/>
      <c r="AS257" s="324"/>
      <c r="AT257" s="90"/>
      <c r="AU257" s="71"/>
      <c r="AV257" s="677" t="str">
        <f>IF(AU257="","",IF(AU257="A",'12.パネルラジエーター設備費用算出シート'!$G$13,IF(AU257="B",'12.パネルラジエーター設備費用算出シート'!$N$13,IF(AU257="C",'12.パネルラジエーター設備費用算出シート'!$G$23,IF(AU257="D",'12.パネルラジエーター設備費用算出シート'!$N$23,IF(AU257="E",'12.パネルラジエーター設備費用算出シート'!$G$33,IF(AU257="F",'12.パネルラジエーター設備費用算出シート'!$N$33,IF(AU257="G",'12.パネルラジエーター設備費用算出シート'!$G$43,IF(AU257="H",'12.パネルラジエーター設備費用算出シート'!$N$43,IF(AU257="I",'12.パネルラジエーター設備費用算出シート'!$G$54,'12.パネルラジエーター設備費用算出シート'!$N$54))))))))))</f>
        <v/>
      </c>
      <c r="AW257" s="90"/>
      <c r="AX257" s="35"/>
      <c r="AY257" s="35"/>
      <c r="AZ257" s="35"/>
      <c r="BA257" s="35"/>
      <c r="BB257" s="65"/>
      <c r="BC257" s="35"/>
      <c r="BD257" s="35"/>
      <c r="BE257" s="65"/>
      <c r="BF257" s="35"/>
      <c r="BG257" s="35"/>
      <c r="BH257" s="35"/>
      <c r="BI257" s="35"/>
    </row>
    <row r="258" spans="1:61" s="36" customFormat="1">
      <c r="A258" s="92"/>
      <c r="B258" s="67">
        <v>246</v>
      </c>
      <c r="C258" s="104"/>
      <c r="D258" s="68"/>
      <c r="E258" s="93"/>
      <c r="F258" s="671"/>
      <c r="G258" s="671"/>
      <c r="H258" s="71"/>
      <c r="I258" s="72"/>
      <c r="J258" s="71"/>
      <c r="K258" s="673" t="str">
        <f t="shared" si="9"/>
        <v/>
      </c>
      <c r="L258" s="673" t="str">
        <f>IF($G258="","",IF(OR('2.全体概要'!$C$15=1,'2.全体概要'!$C$15=2),INDEX($BD$15:$BD$16,MATCH($G258,$BC$15:$BC$16,-1)),IF('2.全体概要'!$C$15=3,INDEX($BD$14:$BD$15,MATCH($G258,$BC$14:$BC$15,-1)),INDEX($BD$13:$BD$14,MATCH($G258,$BC$13:$BC$14,-1)))))</f>
        <v/>
      </c>
      <c r="M258" s="673" t="str">
        <f t="shared" si="10"/>
        <v/>
      </c>
      <c r="N258" s="674">
        <f t="shared" si="11"/>
        <v>0</v>
      </c>
      <c r="O258" s="90"/>
      <c r="P258" s="160"/>
      <c r="Q258" s="66"/>
      <c r="R258" s="88"/>
      <c r="S258" s="161"/>
      <c r="T258" s="66"/>
      <c r="U258" s="90"/>
      <c r="V258" s="160"/>
      <c r="W258" s="66"/>
      <c r="X258" s="88"/>
      <c r="Y258" s="161"/>
      <c r="Z258" s="66"/>
      <c r="AA258" s="90"/>
      <c r="AB258" s="71"/>
      <c r="AC258" s="90"/>
      <c r="AD258" s="160"/>
      <c r="AE258" s="90"/>
      <c r="AF258" s="160"/>
      <c r="AG258" s="90"/>
      <c r="AH258" s="71"/>
      <c r="AI258" s="90"/>
      <c r="AJ258" s="160"/>
      <c r="AK258" s="90"/>
      <c r="AL258" s="74"/>
      <c r="AM258" s="90"/>
      <c r="AN258" s="74"/>
      <c r="AO258" s="90"/>
      <c r="AP258" s="76"/>
      <c r="AQ258" s="90"/>
      <c r="AR258" s="71"/>
      <c r="AS258" s="324"/>
      <c r="AT258" s="90"/>
      <c r="AU258" s="71"/>
      <c r="AV258" s="677" t="str">
        <f>IF(AU258="","",IF(AU258="A",'12.パネルラジエーター設備費用算出シート'!$G$13,IF(AU258="B",'12.パネルラジエーター設備費用算出シート'!$N$13,IF(AU258="C",'12.パネルラジエーター設備費用算出シート'!$G$23,IF(AU258="D",'12.パネルラジエーター設備費用算出シート'!$N$23,IF(AU258="E",'12.パネルラジエーター設備費用算出シート'!$G$33,IF(AU258="F",'12.パネルラジエーター設備費用算出シート'!$N$33,IF(AU258="G",'12.パネルラジエーター設備費用算出シート'!$G$43,IF(AU258="H",'12.パネルラジエーター設備費用算出シート'!$N$43,IF(AU258="I",'12.パネルラジエーター設備費用算出シート'!$G$54,'12.パネルラジエーター設備費用算出シート'!$N$54))))))))))</f>
        <v/>
      </c>
      <c r="AW258" s="90"/>
      <c r="AX258" s="35"/>
      <c r="AY258" s="35"/>
      <c r="AZ258" s="35"/>
      <c r="BA258" s="35"/>
      <c r="BB258" s="65"/>
      <c r="BC258" s="35"/>
      <c r="BD258" s="35"/>
      <c r="BE258" s="65"/>
      <c r="BF258" s="35"/>
      <c r="BG258" s="35"/>
      <c r="BH258" s="35"/>
      <c r="BI258" s="35"/>
    </row>
    <row r="259" spans="1:61" s="36" customFormat="1">
      <c r="A259" s="92"/>
      <c r="B259" s="67">
        <v>247</v>
      </c>
      <c r="C259" s="104"/>
      <c r="D259" s="68"/>
      <c r="E259" s="93"/>
      <c r="F259" s="671"/>
      <c r="G259" s="671"/>
      <c r="H259" s="71"/>
      <c r="I259" s="72"/>
      <c r="J259" s="71"/>
      <c r="K259" s="673" t="str">
        <f t="shared" si="9"/>
        <v/>
      </c>
      <c r="L259" s="673" t="str">
        <f>IF($G259="","",IF(OR('2.全体概要'!$C$15=1,'2.全体概要'!$C$15=2),INDEX($BD$15:$BD$16,MATCH($G259,$BC$15:$BC$16,-1)),IF('2.全体概要'!$C$15=3,INDEX($BD$14:$BD$15,MATCH($G259,$BC$14:$BC$15,-1)),INDEX($BD$13:$BD$14,MATCH($G259,$BC$13:$BC$14,-1)))))</f>
        <v/>
      </c>
      <c r="M259" s="673" t="str">
        <f t="shared" si="10"/>
        <v/>
      </c>
      <c r="N259" s="674">
        <f t="shared" si="11"/>
        <v>0</v>
      </c>
      <c r="O259" s="90"/>
      <c r="P259" s="160"/>
      <c r="Q259" s="66"/>
      <c r="R259" s="88"/>
      <c r="S259" s="161"/>
      <c r="T259" s="66"/>
      <c r="U259" s="90"/>
      <c r="V259" s="160"/>
      <c r="W259" s="66"/>
      <c r="X259" s="88"/>
      <c r="Y259" s="161"/>
      <c r="Z259" s="66"/>
      <c r="AA259" s="90"/>
      <c r="AB259" s="71"/>
      <c r="AC259" s="90"/>
      <c r="AD259" s="160"/>
      <c r="AE259" s="90"/>
      <c r="AF259" s="160"/>
      <c r="AG259" s="90"/>
      <c r="AH259" s="71"/>
      <c r="AI259" s="90"/>
      <c r="AJ259" s="160"/>
      <c r="AK259" s="90"/>
      <c r="AL259" s="74"/>
      <c r="AM259" s="90"/>
      <c r="AN259" s="74"/>
      <c r="AO259" s="90"/>
      <c r="AP259" s="76"/>
      <c r="AQ259" s="90"/>
      <c r="AR259" s="71"/>
      <c r="AS259" s="324"/>
      <c r="AT259" s="90"/>
      <c r="AU259" s="71"/>
      <c r="AV259" s="677" t="str">
        <f>IF(AU259="","",IF(AU259="A",'12.パネルラジエーター設備費用算出シート'!$G$13,IF(AU259="B",'12.パネルラジエーター設備費用算出シート'!$N$13,IF(AU259="C",'12.パネルラジエーター設備費用算出シート'!$G$23,IF(AU259="D",'12.パネルラジエーター設備費用算出シート'!$N$23,IF(AU259="E",'12.パネルラジエーター設備費用算出シート'!$G$33,IF(AU259="F",'12.パネルラジエーター設備費用算出シート'!$N$33,IF(AU259="G",'12.パネルラジエーター設備費用算出シート'!$G$43,IF(AU259="H",'12.パネルラジエーター設備費用算出シート'!$N$43,IF(AU259="I",'12.パネルラジエーター設備費用算出シート'!$G$54,'12.パネルラジエーター設備費用算出シート'!$N$54))))))))))</f>
        <v/>
      </c>
      <c r="AW259" s="90"/>
      <c r="AX259" s="35"/>
      <c r="AY259" s="35"/>
      <c r="AZ259" s="35"/>
      <c r="BA259" s="35"/>
      <c r="BB259" s="65"/>
      <c r="BC259" s="35"/>
      <c r="BD259" s="35"/>
      <c r="BE259" s="65"/>
      <c r="BF259" s="35"/>
      <c r="BG259" s="35"/>
      <c r="BH259" s="35"/>
      <c r="BI259" s="35"/>
    </row>
    <row r="260" spans="1:61" s="36" customFormat="1">
      <c r="A260" s="92"/>
      <c r="B260" s="67">
        <v>248</v>
      </c>
      <c r="C260" s="104"/>
      <c r="D260" s="68"/>
      <c r="E260" s="93"/>
      <c r="F260" s="671"/>
      <c r="G260" s="671"/>
      <c r="H260" s="71"/>
      <c r="I260" s="72"/>
      <c r="J260" s="71"/>
      <c r="K260" s="673" t="str">
        <f t="shared" si="9"/>
        <v/>
      </c>
      <c r="L260" s="673" t="str">
        <f>IF($G260="","",IF(OR('2.全体概要'!$C$15=1,'2.全体概要'!$C$15=2),INDEX($BD$15:$BD$16,MATCH($G260,$BC$15:$BC$16,-1)),IF('2.全体概要'!$C$15=3,INDEX($BD$14:$BD$15,MATCH($G260,$BC$14:$BC$15,-1)),INDEX($BD$13:$BD$14,MATCH($G260,$BC$13:$BC$14,-1)))))</f>
        <v/>
      </c>
      <c r="M260" s="673" t="str">
        <f t="shared" si="10"/>
        <v/>
      </c>
      <c r="N260" s="674">
        <f t="shared" si="11"/>
        <v>0</v>
      </c>
      <c r="O260" s="90"/>
      <c r="P260" s="160"/>
      <c r="Q260" s="66"/>
      <c r="R260" s="88"/>
      <c r="S260" s="161"/>
      <c r="T260" s="66"/>
      <c r="U260" s="90"/>
      <c r="V260" s="160"/>
      <c r="W260" s="66"/>
      <c r="X260" s="88"/>
      <c r="Y260" s="161"/>
      <c r="Z260" s="66"/>
      <c r="AA260" s="90"/>
      <c r="AB260" s="71"/>
      <c r="AC260" s="90"/>
      <c r="AD260" s="160"/>
      <c r="AE260" s="90"/>
      <c r="AF260" s="160"/>
      <c r="AG260" s="90"/>
      <c r="AH260" s="71"/>
      <c r="AI260" s="90"/>
      <c r="AJ260" s="160"/>
      <c r="AK260" s="90"/>
      <c r="AL260" s="74"/>
      <c r="AM260" s="90"/>
      <c r="AN260" s="74"/>
      <c r="AO260" s="90"/>
      <c r="AP260" s="76"/>
      <c r="AQ260" s="90"/>
      <c r="AR260" s="71"/>
      <c r="AS260" s="324"/>
      <c r="AT260" s="90"/>
      <c r="AU260" s="71"/>
      <c r="AV260" s="677" t="str">
        <f>IF(AU260="","",IF(AU260="A",'12.パネルラジエーター設備費用算出シート'!$G$13,IF(AU260="B",'12.パネルラジエーター設備費用算出シート'!$N$13,IF(AU260="C",'12.パネルラジエーター設備費用算出シート'!$G$23,IF(AU260="D",'12.パネルラジエーター設備費用算出シート'!$N$23,IF(AU260="E",'12.パネルラジエーター設備費用算出シート'!$G$33,IF(AU260="F",'12.パネルラジエーター設備費用算出シート'!$N$33,IF(AU260="G",'12.パネルラジエーター設備費用算出シート'!$G$43,IF(AU260="H",'12.パネルラジエーター設備費用算出シート'!$N$43,IF(AU260="I",'12.パネルラジエーター設備費用算出シート'!$G$54,'12.パネルラジエーター設備費用算出シート'!$N$54))))))))))</f>
        <v/>
      </c>
      <c r="AW260" s="90"/>
      <c r="AX260" s="35"/>
      <c r="AY260" s="35"/>
      <c r="AZ260" s="35"/>
      <c r="BA260" s="35"/>
      <c r="BB260" s="65"/>
      <c r="BC260" s="35"/>
      <c r="BD260" s="35"/>
      <c r="BE260" s="65"/>
      <c r="BF260" s="35"/>
      <c r="BG260" s="35"/>
      <c r="BH260" s="35"/>
      <c r="BI260" s="35"/>
    </row>
    <row r="261" spans="1:61" s="36" customFormat="1">
      <c r="A261" s="92"/>
      <c r="B261" s="67">
        <v>249</v>
      </c>
      <c r="C261" s="104"/>
      <c r="D261" s="68"/>
      <c r="E261" s="93"/>
      <c r="F261" s="671"/>
      <c r="G261" s="671"/>
      <c r="H261" s="71"/>
      <c r="I261" s="72"/>
      <c r="J261" s="71"/>
      <c r="K261" s="673" t="str">
        <f t="shared" si="9"/>
        <v/>
      </c>
      <c r="L261" s="673" t="str">
        <f>IF($G261="","",IF(OR('2.全体概要'!$C$15=1,'2.全体概要'!$C$15=2),INDEX($BD$15:$BD$16,MATCH($G261,$BC$15:$BC$16,-1)),IF('2.全体概要'!$C$15=3,INDEX($BD$14:$BD$15,MATCH($G261,$BC$14:$BC$15,-1)),INDEX($BD$13:$BD$14,MATCH($G261,$BC$13:$BC$14,-1)))))</f>
        <v/>
      </c>
      <c r="M261" s="673" t="str">
        <f t="shared" si="10"/>
        <v/>
      </c>
      <c r="N261" s="674">
        <f t="shared" si="11"/>
        <v>0</v>
      </c>
      <c r="O261" s="90"/>
      <c r="P261" s="160"/>
      <c r="Q261" s="66"/>
      <c r="R261" s="88"/>
      <c r="S261" s="161"/>
      <c r="T261" s="66"/>
      <c r="U261" s="90"/>
      <c r="V261" s="160"/>
      <c r="W261" s="66"/>
      <c r="X261" s="88"/>
      <c r="Y261" s="161"/>
      <c r="Z261" s="66"/>
      <c r="AA261" s="90"/>
      <c r="AB261" s="71"/>
      <c r="AC261" s="90"/>
      <c r="AD261" s="160"/>
      <c r="AE261" s="90"/>
      <c r="AF261" s="160"/>
      <c r="AG261" s="90"/>
      <c r="AH261" s="71"/>
      <c r="AI261" s="90"/>
      <c r="AJ261" s="160"/>
      <c r="AK261" s="90"/>
      <c r="AL261" s="74"/>
      <c r="AM261" s="90"/>
      <c r="AN261" s="74"/>
      <c r="AO261" s="90"/>
      <c r="AP261" s="76"/>
      <c r="AQ261" s="90"/>
      <c r="AR261" s="71"/>
      <c r="AS261" s="324"/>
      <c r="AT261" s="90"/>
      <c r="AU261" s="71"/>
      <c r="AV261" s="677" t="str">
        <f>IF(AU261="","",IF(AU261="A",'12.パネルラジエーター設備費用算出シート'!$G$13,IF(AU261="B",'12.パネルラジエーター設備費用算出シート'!$N$13,IF(AU261="C",'12.パネルラジエーター設備費用算出シート'!$G$23,IF(AU261="D",'12.パネルラジエーター設備費用算出シート'!$N$23,IF(AU261="E",'12.パネルラジエーター設備費用算出シート'!$G$33,IF(AU261="F",'12.パネルラジエーター設備費用算出シート'!$N$33,IF(AU261="G",'12.パネルラジエーター設備費用算出シート'!$G$43,IF(AU261="H",'12.パネルラジエーター設備費用算出シート'!$N$43,IF(AU261="I",'12.パネルラジエーター設備費用算出シート'!$G$54,'12.パネルラジエーター設備費用算出シート'!$N$54))))))))))</f>
        <v/>
      </c>
      <c r="AW261" s="90"/>
      <c r="AX261" s="35"/>
      <c r="AY261" s="35"/>
      <c r="AZ261" s="35"/>
      <c r="BA261" s="35"/>
      <c r="BB261" s="65"/>
      <c r="BC261" s="35"/>
      <c r="BD261" s="35"/>
      <c r="BE261" s="65"/>
      <c r="BF261" s="35"/>
      <c r="BG261" s="35"/>
      <c r="BH261" s="35"/>
      <c r="BI261" s="35"/>
    </row>
    <row r="262" spans="1:61" s="36" customFormat="1">
      <c r="A262" s="92"/>
      <c r="B262" s="67">
        <v>250</v>
      </c>
      <c r="C262" s="104"/>
      <c r="D262" s="68"/>
      <c r="E262" s="93"/>
      <c r="F262" s="671"/>
      <c r="G262" s="671"/>
      <c r="H262" s="71"/>
      <c r="I262" s="72"/>
      <c r="J262" s="71"/>
      <c r="K262" s="673" t="str">
        <f t="shared" si="9"/>
        <v/>
      </c>
      <c r="L262" s="673" t="str">
        <f>IF($G262="","",IF(OR('2.全体概要'!$C$15=1,'2.全体概要'!$C$15=2),INDEX($BD$15:$BD$16,MATCH($G262,$BC$15:$BC$16,-1)),IF('2.全体概要'!$C$15=3,INDEX($BD$14:$BD$15,MATCH($G262,$BC$14:$BC$15,-1)),INDEX($BD$13:$BD$14,MATCH($G262,$BC$13:$BC$14,-1)))))</f>
        <v/>
      </c>
      <c r="M262" s="673" t="str">
        <f t="shared" si="10"/>
        <v/>
      </c>
      <c r="N262" s="674">
        <f t="shared" si="11"/>
        <v>0</v>
      </c>
      <c r="O262" s="90"/>
      <c r="P262" s="160"/>
      <c r="Q262" s="66"/>
      <c r="R262" s="88"/>
      <c r="S262" s="161"/>
      <c r="T262" s="66"/>
      <c r="U262" s="90"/>
      <c r="V262" s="160"/>
      <c r="W262" s="66"/>
      <c r="X262" s="88"/>
      <c r="Y262" s="161"/>
      <c r="Z262" s="66"/>
      <c r="AA262" s="90"/>
      <c r="AB262" s="71"/>
      <c r="AC262" s="90"/>
      <c r="AD262" s="160"/>
      <c r="AE262" s="90"/>
      <c r="AF262" s="160"/>
      <c r="AG262" s="90"/>
      <c r="AH262" s="71"/>
      <c r="AI262" s="90"/>
      <c r="AJ262" s="160"/>
      <c r="AK262" s="90"/>
      <c r="AL262" s="74"/>
      <c r="AM262" s="90"/>
      <c r="AN262" s="74"/>
      <c r="AO262" s="90"/>
      <c r="AP262" s="76"/>
      <c r="AQ262" s="90"/>
      <c r="AR262" s="71"/>
      <c r="AS262" s="324"/>
      <c r="AT262" s="90"/>
      <c r="AU262" s="71"/>
      <c r="AV262" s="677" t="str">
        <f>IF(AU262="","",IF(AU262="A",'12.パネルラジエーター設備費用算出シート'!$G$13,IF(AU262="B",'12.パネルラジエーター設備費用算出シート'!$N$13,IF(AU262="C",'12.パネルラジエーター設備費用算出シート'!$G$23,IF(AU262="D",'12.パネルラジエーター設備費用算出シート'!$N$23,IF(AU262="E",'12.パネルラジエーター設備費用算出シート'!$G$33,IF(AU262="F",'12.パネルラジエーター設備費用算出シート'!$N$33,IF(AU262="G",'12.パネルラジエーター設備費用算出シート'!$G$43,IF(AU262="H",'12.パネルラジエーター設備費用算出シート'!$N$43,IF(AU262="I",'12.パネルラジエーター設備費用算出シート'!$G$54,'12.パネルラジエーター設備費用算出シート'!$N$54))))))))))</f>
        <v/>
      </c>
      <c r="AW262" s="90"/>
      <c r="AX262" s="35"/>
      <c r="AY262" s="35"/>
      <c r="AZ262" s="35"/>
      <c r="BA262" s="35"/>
      <c r="BB262" s="65"/>
      <c r="BC262" s="35"/>
      <c r="BD262" s="35"/>
      <c r="BE262" s="65"/>
      <c r="BF262" s="35"/>
      <c r="BG262" s="35"/>
      <c r="BH262" s="35"/>
      <c r="BI262" s="35"/>
    </row>
    <row r="263" spans="1:61" s="36" customFormat="1">
      <c r="A263" s="92"/>
      <c r="B263" s="67">
        <v>251</v>
      </c>
      <c r="C263" s="104"/>
      <c r="D263" s="68"/>
      <c r="E263" s="93"/>
      <c r="F263" s="671"/>
      <c r="G263" s="671"/>
      <c r="H263" s="71"/>
      <c r="I263" s="72"/>
      <c r="J263" s="71"/>
      <c r="K263" s="673" t="str">
        <f t="shared" si="9"/>
        <v/>
      </c>
      <c r="L263" s="673" t="str">
        <f>IF($G263="","",IF(OR('2.全体概要'!$C$15=1,'2.全体概要'!$C$15=2),INDEX($BD$15:$BD$16,MATCH($G263,$BC$15:$BC$16,-1)),IF('2.全体概要'!$C$15=3,INDEX($BD$14:$BD$15,MATCH($G263,$BC$14:$BC$15,-1)),INDEX($BD$13:$BD$14,MATCH($G263,$BC$13:$BC$14,-1)))))</f>
        <v/>
      </c>
      <c r="M263" s="673" t="str">
        <f t="shared" si="10"/>
        <v/>
      </c>
      <c r="N263" s="674">
        <f t="shared" si="11"/>
        <v>0</v>
      </c>
      <c r="O263" s="90"/>
      <c r="P263" s="160"/>
      <c r="Q263" s="66"/>
      <c r="R263" s="88"/>
      <c r="S263" s="161"/>
      <c r="T263" s="66"/>
      <c r="U263" s="90"/>
      <c r="V263" s="160"/>
      <c r="W263" s="66"/>
      <c r="X263" s="88"/>
      <c r="Y263" s="161"/>
      <c r="Z263" s="66"/>
      <c r="AA263" s="90"/>
      <c r="AB263" s="71"/>
      <c r="AC263" s="90"/>
      <c r="AD263" s="160"/>
      <c r="AE263" s="90"/>
      <c r="AF263" s="160"/>
      <c r="AG263" s="90"/>
      <c r="AH263" s="71"/>
      <c r="AI263" s="90"/>
      <c r="AJ263" s="160"/>
      <c r="AK263" s="90"/>
      <c r="AL263" s="74"/>
      <c r="AM263" s="90"/>
      <c r="AN263" s="74"/>
      <c r="AO263" s="90"/>
      <c r="AP263" s="76"/>
      <c r="AQ263" s="90"/>
      <c r="AR263" s="71"/>
      <c r="AS263" s="324"/>
      <c r="AT263" s="90"/>
      <c r="AU263" s="71"/>
      <c r="AV263" s="677" t="str">
        <f>IF(AU263="","",IF(AU263="A",'12.パネルラジエーター設備費用算出シート'!$G$13,IF(AU263="B",'12.パネルラジエーター設備費用算出シート'!$N$13,IF(AU263="C",'12.パネルラジエーター設備費用算出シート'!$G$23,IF(AU263="D",'12.パネルラジエーター設備費用算出シート'!$N$23,IF(AU263="E",'12.パネルラジエーター設備費用算出シート'!$G$33,IF(AU263="F",'12.パネルラジエーター設備費用算出シート'!$N$33,IF(AU263="G",'12.パネルラジエーター設備費用算出シート'!$G$43,IF(AU263="H",'12.パネルラジエーター設備費用算出シート'!$N$43,IF(AU263="I",'12.パネルラジエーター設備費用算出シート'!$G$54,'12.パネルラジエーター設備費用算出シート'!$N$54))))))))))</f>
        <v/>
      </c>
      <c r="AW263" s="90"/>
      <c r="AX263" s="35"/>
      <c r="AY263" s="35"/>
      <c r="AZ263" s="35"/>
      <c r="BA263" s="35"/>
      <c r="BB263" s="65"/>
      <c r="BC263" s="35"/>
      <c r="BD263" s="35"/>
      <c r="BE263" s="65"/>
      <c r="BF263" s="35"/>
      <c r="BG263" s="35"/>
      <c r="BH263" s="35"/>
      <c r="BI263" s="35"/>
    </row>
    <row r="264" spans="1:61" s="36" customFormat="1">
      <c r="A264" s="92"/>
      <c r="B264" s="67">
        <v>252</v>
      </c>
      <c r="C264" s="104"/>
      <c r="D264" s="68"/>
      <c r="E264" s="93"/>
      <c r="F264" s="671"/>
      <c r="G264" s="671"/>
      <c r="H264" s="71"/>
      <c r="I264" s="72"/>
      <c r="J264" s="71"/>
      <c r="K264" s="673" t="str">
        <f t="shared" si="9"/>
        <v/>
      </c>
      <c r="L264" s="673" t="str">
        <f>IF($G264="","",IF(OR('2.全体概要'!$C$15=1,'2.全体概要'!$C$15=2),INDEX($BD$15:$BD$16,MATCH($G264,$BC$15:$BC$16,-1)),IF('2.全体概要'!$C$15=3,INDEX($BD$14:$BD$15,MATCH($G264,$BC$14:$BC$15,-1)),INDEX($BD$13:$BD$14,MATCH($G264,$BC$13:$BC$14,-1)))))</f>
        <v/>
      </c>
      <c r="M264" s="673" t="str">
        <f t="shared" si="10"/>
        <v/>
      </c>
      <c r="N264" s="674">
        <f t="shared" si="11"/>
        <v>0</v>
      </c>
      <c r="O264" s="90"/>
      <c r="P264" s="160"/>
      <c r="Q264" s="66"/>
      <c r="R264" s="88"/>
      <c r="S264" s="161"/>
      <c r="T264" s="66"/>
      <c r="U264" s="90"/>
      <c r="V264" s="160"/>
      <c r="W264" s="66"/>
      <c r="X264" s="88"/>
      <c r="Y264" s="161"/>
      <c r="Z264" s="66"/>
      <c r="AA264" s="90"/>
      <c r="AB264" s="71"/>
      <c r="AC264" s="90"/>
      <c r="AD264" s="160"/>
      <c r="AE264" s="90"/>
      <c r="AF264" s="160"/>
      <c r="AG264" s="90"/>
      <c r="AH264" s="71"/>
      <c r="AI264" s="90"/>
      <c r="AJ264" s="160"/>
      <c r="AK264" s="90"/>
      <c r="AL264" s="74"/>
      <c r="AM264" s="90"/>
      <c r="AN264" s="74"/>
      <c r="AO264" s="90"/>
      <c r="AP264" s="76"/>
      <c r="AQ264" s="90"/>
      <c r="AR264" s="71"/>
      <c r="AS264" s="324"/>
      <c r="AT264" s="90"/>
      <c r="AU264" s="71"/>
      <c r="AV264" s="677" t="str">
        <f>IF(AU264="","",IF(AU264="A",'12.パネルラジエーター設備費用算出シート'!$G$13,IF(AU264="B",'12.パネルラジエーター設備費用算出シート'!$N$13,IF(AU264="C",'12.パネルラジエーター設備費用算出シート'!$G$23,IF(AU264="D",'12.パネルラジエーター設備費用算出シート'!$N$23,IF(AU264="E",'12.パネルラジエーター設備費用算出シート'!$G$33,IF(AU264="F",'12.パネルラジエーター設備費用算出シート'!$N$33,IF(AU264="G",'12.パネルラジエーター設備費用算出シート'!$G$43,IF(AU264="H",'12.パネルラジエーター設備費用算出シート'!$N$43,IF(AU264="I",'12.パネルラジエーター設備費用算出シート'!$G$54,'12.パネルラジエーター設備費用算出シート'!$N$54))))))))))</f>
        <v/>
      </c>
      <c r="AW264" s="90"/>
      <c r="AX264" s="35"/>
      <c r="AY264" s="35"/>
      <c r="AZ264" s="35"/>
      <c r="BA264" s="35"/>
      <c r="BB264" s="65"/>
      <c r="BC264" s="35"/>
      <c r="BD264" s="35"/>
      <c r="BE264" s="65"/>
      <c r="BF264" s="35"/>
      <c r="BG264" s="35"/>
      <c r="BH264" s="35"/>
      <c r="BI264" s="35"/>
    </row>
    <row r="265" spans="1:61" s="36" customFormat="1">
      <c r="A265" s="92"/>
      <c r="B265" s="67">
        <v>253</v>
      </c>
      <c r="C265" s="104"/>
      <c r="D265" s="68"/>
      <c r="E265" s="93"/>
      <c r="F265" s="671"/>
      <c r="G265" s="671"/>
      <c r="H265" s="71"/>
      <c r="I265" s="72"/>
      <c r="J265" s="71"/>
      <c r="K265" s="673" t="str">
        <f t="shared" si="9"/>
        <v/>
      </c>
      <c r="L265" s="673" t="str">
        <f>IF($G265="","",IF(OR('2.全体概要'!$C$15=1,'2.全体概要'!$C$15=2),INDEX($BD$15:$BD$16,MATCH($G265,$BC$15:$BC$16,-1)),IF('2.全体概要'!$C$15=3,INDEX($BD$14:$BD$15,MATCH($G265,$BC$14:$BC$15,-1)),INDEX($BD$13:$BD$14,MATCH($G265,$BC$13:$BC$14,-1)))))</f>
        <v/>
      </c>
      <c r="M265" s="673" t="str">
        <f t="shared" si="10"/>
        <v/>
      </c>
      <c r="N265" s="674">
        <f t="shared" si="11"/>
        <v>0</v>
      </c>
      <c r="O265" s="90"/>
      <c r="P265" s="160"/>
      <c r="Q265" s="66"/>
      <c r="R265" s="88"/>
      <c r="S265" s="161"/>
      <c r="T265" s="66"/>
      <c r="U265" s="90"/>
      <c r="V265" s="160"/>
      <c r="W265" s="66"/>
      <c r="X265" s="88"/>
      <c r="Y265" s="161"/>
      <c r="Z265" s="66"/>
      <c r="AA265" s="90"/>
      <c r="AB265" s="71"/>
      <c r="AC265" s="90"/>
      <c r="AD265" s="160"/>
      <c r="AE265" s="90"/>
      <c r="AF265" s="160"/>
      <c r="AG265" s="90"/>
      <c r="AH265" s="71"/>
      <c r="AI265" s="90"/>
      <c r="AJ265" s="160"/>
      <c r="AK265" s="90"/>
      <c r="AL265" s="74"/>
      <c r="AM265" s="90"/>
      <c r="AN265" s="74"/>
      <c r="AO265" s="90"/>
      <c r="AP265" s="76"/>
      <c r="AQ265" s="90"/>
      <c r="AR265" s="71"/>
      <c r="AS265" s="324"/>
      <c r="AT265" s="90"/>
      <c r="AU265" s="71"/>
      <c r="AV265" s="677" t="str">
        <f>IF(AU265="","",IF(AU265="A",'12.パネルラジエーター設備費用算出シート'!$G$13,IF(AU265="B",'12.パネルラジエーター設備費用算出シート'!$N$13,IF(AU265="C",'12.パネルラジエーター設備費用算出シート'!$G$23,IF(AU265="D",'12.パネルラジエーター設備費用算出シート'!$N$23,IF(AU265="E",'12.パネルラジエーター設備費用算出シート'!$G$33,IF(AU265="F",'12.パネルラジエーター設備費用算出シート'!$N$33,IF(AU265="G",'12.パネルラジエーター設備費用算出シート'!$G$43,IF(AU265="H",'12.パネルラジエーター設備費用算出シート'!$N$43,IF(AU265="I",'12.パネルラジエーター設備費用算出シート'!$G$54,'12.パネルラジエーター設備費用算出シート'!$N$54))))))))))</f>
        <v/>
      </c>
      <c r="AW265" s="90"/>
      <c r="AX265" s="35"/>
      <c r="AY265" s="35"/>
      <c r="AZ265" s="35"/>
      <c r="BA265" s="35"/>
      <c r="BB265" s="65"/>
      <c r="BC265" s="35"/>
      <c r="BD265" s="35"/>
      <c r="BE265" s="65"/>
      <c r="BF265" s="35"/>
      <c r="BG265" s="35"/>
      <c r="BH265" s="35"/>
      <c r="BI265" s="35"/>
    </row>
    <row r="266" spans="1:61" s="36" customFormat="1">
      <c r="A266" s="92"/>
      <c r="B266" s="67">
        <v>254</v>
      </c>
      <c r="C266" s="104"/>
      <c r="D266" s="68"/>
      <c r="E266" s="93"/>
      <c r="F266" s="671"/>
      <c r="G266" s="671"/>
      <c r="H266" s="71"/>
      <c r="I266" s="72"/>
      <c r="J266" s="71"/>
      <c r="K266" s="673" t="str">
        <f t="shared" si="9"/>
        <v/>
      </c>
      <c r="L266" s="673" t="str">
        <f>IF($G266="","",IF(OR('2.全体概要'!$C$15=1,'2.全体概要'!$C$15=2),INDEX($BD$15:$BD$16,MATCH($G266,$BC$15:$BC$16,-1)),IF('2.全体概要'!$C$15=3,INDEX($BD$14:$BD$15,MATCH($G266,$BC$14:$BC$15,-1)),INDEX($BD$13:$BD$14,MATCH($G266,$BC$13:$BC$14,-1)))))</f>
        <v/>
      </c>
      <c r="M266" s="673" t="str">
        <f t="shared" si="10"/>
        <v/>
      </c>
      <c r="N266" s="674">
        <f t="shared" si="11"/>
        <v>0</v>
      </c>
      <c r="O266" s="90"/>
      <c r="P266" s="160"/>
      <c r="Q266" s="66"/>
      <c r="R266" s="88"/>
      <c r="S266" s="161"/>
      <c r="T266" s="66"/>
      <c r="U266" s="90"/>
      <c r="V266" s="160"/>
      <c r="W266" s="66"/>
      <c r="X266" s="88"/>
      <c r="Y266" s="161"/>
      <c r="Z266" s="66"/>
      <c r="AA266" s="90"/>
      <c r="AB266" s="71"/>
      <c r="AC266" s="90"/>
      <c r="AD266" s="160"/>
      <c r="AE266" s="90"/>
      <c r="AF266" s="160"/>
      <c r="AG266" s="90"/>
      <c r="AH266" s="71"/>
      <c r="AI266" s="90"/>
      <c r="AJ266" s="160"/>
      <c r="AK266" s="90"/>
      <c r="AL266" s="74"/>
      <c r="AM266" s="90"/>
      <c r="AN266" s="74"/>
      <c r="AO266" s="90"/>
      <c r="AP266" s="76"/>
      <c r="AQ266" s="90"/>
      <c r="AR266" s="71"/>
      <c r="AS266" s="324"/>
      <c r="AT266" s="90"/>
      <c r="AU266" s="71"/>
      <c r="AV266" s="677" t="str">
        <f>IF(AU266="","",IF(AU266="A",'12.パネルラジエーター設備費用算出シート'!$G$13,IF(AU266="B",'12.パネルラジエーター設備費用算出シート'!$N$13,IF(AU266="C",'12.パネルラジエーター設備費用算出シート'!$G$23,IF(AU266="D",'12.パネルラジエーター設備費用算出シート'!$N$23,IF(AU266="E",'12.パネルラジエーター設備費用算出シート'!$G$33,IF(AU266="F",'12.パネルラジエーター設備費用算出シート'!$N$33,IF(AU266="G",'12.パネルラジエーター設備費用算出シート'!$G$43,IF(AU266="H",'12.パネルラジエーター設備費用算出シート'!$N$43,IF(AU266="I",'12.パネルラジエーター設備費用算出シート'!$G$54,'12.パネルラジエーター設備費用算出シート'!$N$54))))))))))</f>
        <v/>
      </c>
      <c r="AW266" s="90"/>
      <c r="AX266" s="35"/>
      <c r="AY266" s="35"/>
      <c r="AZ266" s="35"/>
      <c r="BA266" s="35"/>
      <c r="BB266" s="65"/>
      <c r="BC266" s="35"/>
      <c r="BD266" s="35"/>
      <c r="BE266" s="65"/>
      <c r="BF266" s="35"/>
      <c r="BG266" s="35"/>
      <c r="BH266" s="35"/>
      <c r="BI266" s="35"/>
    </row>
    <row r="267" spans="1:61" s="36" customFormat="1">
      <c r="A267" s="92"/>
      <c r="B267" s="67">
        <v>255</v>
      </c>
      <c r="C267" s="104"/>
      <c r="D267" s="68"/>
      <c r="E267" s="93"/>
      <c r="F267" s="671"/>
      <c r="G267" s="671"/>
      <c r="H267" s="71"/>
      <c r="I267" s="72"/>
      <c r="J267" s="71"/>
      <c r="K267" s="673" t="str">
        <f t="shared" si="9"/>
        <v/>
      </c>
      <c r="L267" s="673" t="str">
        <f>IF($G267="","",IF(OR('2.全体概要'!$C$15=1,'2.全体概要'!$C$15=2),INDEX($BD$15:$BD$16,MATCH($G267,$BC$15:$BC$16,-1)),IF('2.全体概要'!$C$15=3,INDEX($BD$14:$BD$15,MATCH($G267,$BC$14:$BC$15,-1)),INDEX($BD$13:$BD$14,MATCH($G267,$BC$13:$BC$14,-1)))))</f>
        <v/>
      </c>
      <c r="M267" s="673" t="str">
        <f t="shared" si="10"/>
        <v/>
      </c>
      <c r="N267" s="674">
        <f t="shared" si="11"/>
        <v>0</v>
      </c>
      <c r="O267" s="90"/>
      <c r="P267" s="160"/>
      <c r="Q267" s="66"/>
      <c r="R267" s="88"/>
      <c r="S267" s="161"/>
      <c r="T267" s="66"/>
      <c r="U267" s="90"/>
      <c r="V267" s="160"/>
      <c r="W267" s="66"/>
      <c r="X267" s="88"/>
      <c r="Y267" s="161"/>
      <c r="Z267" s="66"/>
      <c r="AA267" s="90"/>
      <c r="AB267" s="71"/>
      <c r="AC267" s="90"/>
      <c r="AD267" s="160"/>
      <c r="AE267" s="90"/>
      <c r="AF267" s="160"/>
      <c r="AG267" s="90"/>
      <c r="AH267" s="71"/>
      <c r="AI267" s="90"/>
      <c r="AJ267" s="160"/>
      <c r="AK267" s="90"/>
      <c r="AL267" s="74"/>
      <c r="AM267" s="90"/>
      <c r="AN267" s="74"/>
      <c r="AO267" s="90"/>
      <c r="AP267" s="76"/>
      <c r="AQ267" s="90"/>
      <c r="AR267" s="71"/>
      <c r="AS267" s="324"/>
      <c r="AT267" s="90"/>
      <c r="AU267" s="71"/>
      <c r="AV267" s="677" t="str">
        <f>IF(AU267="","",IF(AU267="A",'12.パネルラジエーター設備費用算出シート'!$G$13,IF(AU267="B",'12.パネルラジエーター設備費用算出シート'!$N$13,IF(AU267="C",'12.パネルラジエーター設備費用算出シート'!$G$23,IF(AU267="D",'12.パネルラジエーター設備費用算出シート'!$N$23,IF(AU267="E",'12.パネルラジエーター設備費用算出シート'!$G$33,IF(AU267="F",'12.パネルラジエーター設備費用算出シート'!$N$33,IF(AU267="G",'12.パネルラジエーター設備費用算出シート'!$G$43,IF(AU267="H",'12.パネルラジエーター設備費用算出シート'!$N$43,IF(AU267="I",'12.パネルラジエーター設備費用算出シート'!$G$54,'12.パネルラジエーター設備費用算出シート'!$N$54))))))))))</f>
        <v/>
      </c>
      <c r="AW267" s="90"/>
      <c r="AX267" s="35"/>
      <c r="AY267" s="35"/>
      <c r="AZ267" s="35"/>
      <c r="BA267" s="35"/>
      <c r="BB267" s="65"/>
      <c r="BC267" s="35"/>
      <c r="BD267" s="35"/>
      <c r="BE267" s="65"/>
      <c r="BF267" s="35"/>
      <c r="BG267" s="35"/>
      <c r="BH267" s="35"/>
      <c r="BI267" s="35"/>
    </row>
    <row r="268" spans="1:61" s="36" customFormat="1">
      <c r="A268" s="92"/>
      <c r="B268" s="67">
        <v>256</v>
      </c>
      <c r="C268" s="104"/>
      <c r="D268" s="68"/>
      <c r="E268" s="93"/>
      <c r="F268" s="671"/>
      <c r="G268" s="671"/>
      <c r="H268" s="71"/>
      <c r="I268" s="72"/>
      <c r="J268" s="71"/>
      <c r="K268" s="673" t="str">
        <f t="shared" si="9"/>
        <v/>
      </c>
      <c r="L268" s="673" t="str">
        <f>IF($G268="","",IF(OR('2.全体概要'!$C$15=1,'2.全体概要'!$C$15=2),INDEX($BD$15:$BD$16,MATCH($G268,$BC$15:$BC$16,-1)),IF('2.全体概要'!$C$15=3,INDEX($BD$14:$BD$15,MATCH($G268,$BC$14:$BC$15,-1)),INDEX($BD$13:$BD$14,MATCH($G268,$BC$13:$BC$14,-1)))))</f>
        <v/>
      </c>
      <c r="M268" s="673" t="str">
        <f t="shared" si="10"/>
        <v/>
      </c>
      <c r="N268" s="674">
        <f t="shared" si="11"/>
        <v>0</v>
      </c>
      <c r="O268" s="90"/>
      <c r="P268" s="160"/>
      <c r="Q268" s="66"/>
      <c r="R268" s="88"/>
      <c r="S268" s="161"/>
      <c r="T268" s="66"/>
      <c r="U268" s="90"/>
      <c r="V268" s="160"/>
      <c r="W268" s="66"/>
      <c r="X268" s="88"/>
      <c r="Y268" s="161"/>
      <c r="Z268" s="66"/>
      <c r="AA268" s="90"/>
      <c r="AB268" s="71"/>
      <c r="AC268" s="90"/>
      <c r="AD268" s="160"/>
      <c r="AE268" s="90"/>
      <c r="AF268" s="160"/>
      <c r="AG268" s="90"/>
      <c r="AH268" s="71"/>
      <c r="AI268" s="90"/>
      <c r="AJ268" s="160"/>
      <c r="AK268" s="90"/>
      <c r="AL268" s="74"/>
      <c r="AM268" s="90"/>
      <c r="AN268" s="74"/>
      <c r="AO268" s="90"/>
      <c r="AP268" s="76"/>
      <c r="AQ268" s="90"/>
      <c r="AR268" s="71"/>
      <c r="AS268" s="324"/>
      <c r="AT268" s="90"/>
      <c r="AU268" s="71"/>
      <c r="AV268" s="677" t="str">
        <f>IF(AU268="","",IF(AU268="A",'12.パネルラジエーター設備費用算出シート'!$G$13,IF(AU268="B",'12.パネルラジエーター設備費用算出シート'!$N$13,IF(AU268="C",'12.パネルラジエーター設備費用算出シート'!$G$23,IF(AU268="D",'12.パネルラジエーター設備費用算出シート'!$N$23,IF(AU268="E",'12.パネルラジエーター設備費用算出シート'!$G$33,IF(AU268="F",'12.パネルラジエーター設備費用算出シート'!$N$33,IF(AU268="G",'12.パネルラジエーター設備費用算出シート'!$G$43,IF(AU268="H",'12.パネルラジエーター設備費用算出シート'!$N$43,IF(AU268="I",'12.パネルラジエーター設備費用算出シート'!$G$54,'12.パネルラジエーター設備費用算出シート'!$N$54))))))))))</f>
        <v/>
      </c>
      <c r="AW268" s="90"/>
      <c r="AX268" s="35"/>
      <c r="AY268" s="35"/>
      <c r="AZ268" s="35"/>
      <c r="BA268" s="35"/>
      <c r="BB268" s="65"/>
      <c r="BC268" s="35"/>
      <c r="BD268" s="35"/>
      <c r="BE268" s="65"/>
      <c r="BF268" s="35"/>
      <c r="BG268" s="35"/>
      <c r="BH268" s="35"/>
      <c r="BI268" s="35"/>
    </row>
    <row r="269" spans="1:61" s="36" customFormat="1">
      <c r="A269" s="92"/>
      <c r="B269" s="67">
        <v>257</v>
      </c>
      <c r="C269" s="104"/>
      <c r="D269" s="68"/>
      <c r="E269" s="93"/>
      <c r="F269" s="671"/>
      <c r="G269" s="671"/>
      <c r="H269" s="71"/>
      <c r="I269" s="72"/>
      <c r="J269" s="71"/>
      <c r="K269" s="673" t="str">
        <f t="shared" ref="K269:K313" si="12">IF($F269="","",VLOOKUP($F269,$AZ$13:$BA$17,2,TRUE))</f>
        <v/>
      </c>
      <c r="L269" s="673" t="str">
        <f>IF($G269="","",IF(OR('2.全体概要'!$C$15=1,'2.全体概要'!$C$15=2),INDEX($BD$15:$BD$16,MATCH($G269,$BC$15:$BC$16,-1)),IF('2.全体概要'!$C$15=3,INDEX($BD$14:$BD$15,MATCH($G269,$BC$14:$BC$15,-1)),INDEX($BD$13:$BD$14,MATCH($G269,$BC$13:$BC$14,-1)))))</f>
        <v/>
      </c>
      <c r="M269" s="673" t="str">
        <f t="shared" ref="M269:M313" si="13">IF(OR($F269="",$H269="",$I269=""),"",VLOOKUP($H269&amp;$I269,$BF$13:$BI$18,IF($F269&lt;50,2,IF(AND($J269="該当",$H269="角住戸"),4,3)),FALSE))</f>
        <v/>
      </c>
      <c r="N269" s="674">
        <f t="shared" si="11"/>
        <v>0</v>
      </c>
      <c r="O269" s="90"/>
      <c r="P269" s="160"/>
      <c r="Q269" s="66"/>
      <c r="R269" s="88"/>
      <c r="S269" s="161"/>
      <c r="T269" s="66"/>
      <c r="U269" s="90"/>
      <c r="V269" s="160"/>
      <c r="W269" s="66"/>
      <c r="X269" s="88"/>
      <c r="Y269" s="161"/>
      <c r="Z269" s="66"/>
      <c r="AA269" s="90"/>
      <c r="AB269" s="71"/>
      <c r="AC269" s="90"/>
      <c r="AD269" s="160"/>
      <c r="AE269" s="90"/>
      <c r="AF269" s="160"/>
      <c r="AG269" s="90"/>
      <c r="AH269" s="71"/>
      <c r="AI269" s="90"/>
      <c r="AJ269" s="160"/>
      <c r="AK269" s="90"/>
      <c r="AL269" s="74"/>
      <c r="AM269" s="90"/>
      <c r="AN269" s="74"/>
      <c r="AO269" s="90"/>
      <c r="AP269" s="76"/>
      <c r="AQ269" s="90"/>
      <c r="AR269" s="71"/>
      <c r="AS269" s="324"/>
      <c r="AT269" s="90"/>
      <c r="AU269" s="71"/>
      <c r="AV269" s="677" t="str">
        <f>IF(AU269="","",IF(AU269="A",'12.パネルラジエーター設備費用算出シート'!$G$13,IF(AU269="B",'12.パネルラジエーター設備費用算出シート'!$N$13,IF(AU269="C",'12.パネルラジエーター設備費用算出シート'!$G$23,IF(AU269="D",'12.パネルラジエーター設備費用算出シート'!$N$23,IF(AU269="E",'12.パネルラジエーター設備費用算出シート'!$G$33,IF(AU269="F",'12.パネルラジエーター設備費用算出シート'!$N$33,IF(AU269="G",'12.パネルラジエーター設備費用算出シート'!$G$43,IF(AU269="H",'12.パネルラジエーター設備費用算出シート'!$N$43,IF(AU269="I",'12.パネルラジエーター設備費用算出シート'!$G$54,'12.パネルラジエーター設備費用算出シート'!$N$54))))))))))</f>
        <v/>
      </c>
      <c r="AW269" s="90"/>
      <c r="AX269" s="35"/>
      <c r="AY269" s="35"/>
      <c r="AZ269" s="35"/>
      <c r="BA269" s="35"/>
      <c r="BB269" s="65"/>
      <c r="BC269" s="35"/>
      <c r="BD269" s="35"/>
      <c r="BE269" s="65"/>
      <c r="BF269" s="35"/>
      <c r="BG269" s="35"/>
      <c r="BH269" s="35"/>
      <c r="BI269" s="35"/>
    </row>
    <row r="270" spans="1:61" s="36" customFormat="1">
      <c r="A270" s="92"/>
      <c r="B270" s="67">
        <v>258</v>
      </c>
      <c r="C270" s="104"/>
      <c r="D270" s="68"/>
      <c r="E270" s="93"/>
      <c r="F270" s="671"/>
      <c r="G270" s="671"/>
      <c r="H270" s="71"/>
      <c r="I270" s="72"/>
      <c r="J270" s="71"/>
      <c r="K270" s="673" t="str">
        <f t="shared" si="12"/>
        <v/>
      </c>
      <c r="L270" s="673" t="str">
        <f>IF($G270="","",IF(OR('2.全体概要'!$C$15=1,'2.全体概要'!$C$15=2),INDEX($BD$15:$BD$16,MATCH($G270,$BC$15:$BC$16,-1)),IF('2.全体概要'!$C$15=3,INDEX($BD$14:$BD$15,MATCH($G270,$BC$14:$BC$15,-1)),INDEX($BD$13:$BD$14,MATCH($G270,$BC$13:$BC$14,-1)))))</f>
        <v/>
      </c>
      <c r="M270" s="673" t="str">
        <f t="shared" si="13"/>
        <v/>
      </c>
      <c r="N270" s="674">
        <f t="shared" si="11"/>
        <v>0</v>
      </c>
      <c r="O270" s="90"/>
      <c r="P270" s="160"/>
      <c r="Q270" s="66"/>
      <c r="R270" s="88"/>
      <c r="S270" s="161"/>
      <c r="T270" s="66"/>
      <c r="U270" s="90"/>
      <c r="V270" s="160"/>
      <c r="W270" s="66"/>
      <c r="X270" s="88"/>
      <c r="Y270" s="161"/>
      <c r="Z270" s="66"/>
      <c r="AA270" s="90"/>
      <c r="AB270" s="71"/>
      <c r="AC270" s="90"/>
      <c r="AD270" s="160"/>
      <c r="AE270" s="90"/>
      <c r="AF270" s="160"/>
      <c r="AG270" s="90"/>
      <c r="AH270" s="71"/>
      <c r="AI270" s="90"/>
      <c r="AJ270" s="160"/>
      <c r="AK270" s="90"/>
      <c r="AL270" s="74"/>
      <c r="AM270" s="90"/>
      <c r="AN270" s="74"/>
      <c r="AO270" s="90"/>
      <c r="AP270" s="76"/>
      <c r="AQ270" s="90"/>
      <c r="AR270" s="71"/>
      <c r="AS270" s="324"/>
      <c r="AT270" s="90"/>
      <c r="AU270" s="71"/>
      <c r="AV270" s="677" t="str">
        <f>IF(AU270="","",IF(AU270="A",'12.パネルラジエーター設備費用算出シート'!$G$13,IF(AU270="B",'12.パネルラジエーター設備費用算出シート'!$N$13,IF(AU270="C",'12.パネルラジエーター設備費用算出シート'!$G$23,IF(AU270="D",'12.パネルラジエーター設備費用算出シート'!$N$23,IF(AU270="E",'12.パネルラジエーター設備費用算出シート'!$G$33,IF(AU270="F",'12.パネルラジエーター設備費用算出シート'!$N$33,IF(AU270="G",'12.パネルラジエーター設備費用算出シート'!$G$43,IF(AU270="H",'12.パネルラジエーター設備費用算出シート'!$N$43,IF(AU270="I",'12.パネルラジエーター設備費用算出シート'!$G$54,'12.パネルラジエーター設備費用算出シート'!$N$54))))))))))</f>
        <v/>
      </c>
      <c r="AW270" s="90"/>
      <c r="AX270" s="35"/>
      <c r="AY270" s="35"/>
      <c r="AZ270" s="35"/>
      <c r="BA270" s="35"/>
      <c r="BB270" s="65"/>
      <c r="BC270" s="35"/>
      <c r="BD270" s="35"/>
      <c r="BE270" s="65"/>
      <c r="BF270" s="35"/>
      <c r="BG270" s="35"/>
      <c r="BH270" s="35"/>
      <c r="BI270" s="35"/>
    </row>
    <row r="271" spans="1:61" s="36" customFormat="1">
      <c r="A271" s="92"/>
      <c r="B271" s="67">
        <v>259</v>
      </c>
      <c r="C271" s="104"/>
      <c r="D271" s="68"/>
      <c r="E271" s="93"/>
      <c r="F271" s="671"/>
      <c r="G271" s="671"/>
      <c r="H271" s="71"/>
      <c r="I271" s="72"/>
      <c r="J271" s="71"/>
      <c r="K271" s="673" t="str">
        <f t="shared" si="12"/>
        <v/>
      </c>
      <c r="L271" s="673" t="str">
        <f>IF($G271="","",IF(OR('2.全体概要'!$C$15=1,'2.全体概要'!$C$15=2),INDEX($BD$15:$BD$16,MATCH($G271,$BC$15:$BC$16,-1)),IF('2.全体概要'!$C$15=3,INDEX($BD$14:$BD$15,MATCH($G271,$BC$14:$BC$15,-1)),INDEX($BD$13:$BD$14,MATCH($G271,$BC$13:$BC$14,-1)))))</f>
        <v/>
      </c>
      <c r="M271" s="673" t="str">
        <f t="shared" si="13"/>
        <v/>
      </c>
      <c r="N271" s="674">
        <f t="shared" si="11"/>
        <v>0</v>
      </c>
      <c r="O271" s="90"/>
      <c r="P271" s="160"/>
      <c r="Q271" s="66"/>
      <c r="R271" s="88"/>
      <c r="S271" s="161"/>
      <c r="T271" s="66"/>
      <c r="U271" s="90"/>
      <c r="V271" s="160"/>
      <c r="W271" s="66"/>
      <c r="X271" s="88"/>
      <c r="Y271" s="161"/>
      <c r="Z271" s="66"/>
      <c r="AA271" s="90"/>
      <c r="AB271" s="71"/>
      <c r="AC271" s="90"/>
      <c r="AD271" s="160"/>
      <c r="AE271" s="90"/>
      <c r="AF271" s="160"/>
      <c r="AG271" s="90"/>
      <c r="AH271" s="71"/>
      <c r="AI271" s="90"/>
      <c r="AJ271" s="160"/>
      <c r="AK271" s="90"/>
      <c r="AL271" s="74"/>
      <c r="AM271" s="90"/>
      <c r="AN271" s="74"/>
      <c r="AO271" s="90"/>
      <c r="AP271" s="76"/>
      <c r="AQ271" s="90"/>
      <c r="AR271" s="71"/>
      <c r="AS271" s="324"/>
      <c r="AT271" s="90"/>
      <c r="AU271" s="71"/>
      <c r="AV271" s="677" t="str">
        <f>IF(AU271="","",IF(AU271="A",'12.パネルラジエーター設備費用算出シート'!$G$13,IF(AU271="B",'12.パネルラジエーター設備費用算出シート'!$N$13,IF(AU271="C",'12.パネルラジエーター設備費用算出シート'!$G$23,IF(AU271="D",'12.パネルラジエーター設備費用算出シート'!$N$23,IF(AU271="E",'12.パネルラジエーター設備費用算出シート'!$G$33,IF(AU271="F",'12.パネルラジエーター設備費用算出シート'!$N$33,IF(AU271="G",'12.パネルラジエーター設備費用算出シート'!$G$43,IF(AU271="H",'12.パネルラジエーター設備費用算出シート'!$N$43,IF(AU271="I",'12.パネルラジエーター設備費用算出シート'!$G$54,'12.パネルラジエーター設備費用算出シート'!$N$54))))))))))</f>
        <v/>
      </c>
      <c r="AW271" s="90"/>
      <c r="AX271" s="35"/>
      <c r="AY271" s="35"/>
      <c r="AZ271" s="35"/>
      <c r="BA271" s="35"/>
      <c r="BB271" s="65"/>
      <c r="BC271" s="35"/>
      <c r="BD271" s="35"/>
      <c r="BE271" s="65"/>
      <c r="BF271" s="35"/>
      <c r="BG271" s="35"/>
      <c r="BH271" s="35"/>
      <c r="BI271" s="35"/>
    </row>
    <row r="272" spans="1:61" s="36" customFormat="1">
      <c r="A272" s="92"/>
      <c r="B272" s="67">
        <v>260</v>
      </c>
      <c r="C272" s="104"/>
      <c r="D272" s="68"/>
      <c r="E272" s="93"/>
      <c r="F272" s="671"/>
      <c r="G272" s="671"/>
      <c r="H272" s="71"/>
      <c r="I272" s="72"/>
      <c r="J272" s="71"/>
      <c r="K272" s="673" t="str">
        <f t="shared" si="12"/>
        <v/>
      </c>
      <c r="L272" s="673" t="str">
        <f>IF($G272="","",IF(OR('2.全体概要'!$C$15=1,'2.全体概要'!$C$15=2),INDEX($BD$15:$BD$16,MATCH($G272,$BC$15:$BC$16,-1)),IF('2.全体概要'!$C$15=3,INDEX($BD$14:$BD$15,MATCH($G272,$BC$14:$BC$15,-1)),INDEX($BD$13:$BD$14,MATCH($G272,$BC$13:$BC$14,-1)))))</f>
        <v/>
      </c>
      <c r="M272" s="673" t="str">
        <f t="shared" si="13"/>
        <v/>
      </c>
      <c r="N272" s="674">
        <f t="shared" si="11"/>
        <v>0</v>
      </c>
      <c r="O272" s="90"/>
      <c r="P272" s="160"/>
      <c r="Q272" s="66"/>
      <c r="R272" s="88"/>
      <c r="S272" s="161"/>
      <c r="T272" s="66"/>
      <c r="U272" s="90"/>
      <c r="V272" s="160"/>
      <c r="W272" s="66"/>
      <c r="X272" s="88"/>
      <c r="Y272" s="161"/>
      <c r="Z272" s="66"/>
      <c r="AA272" s="90"/>
      <c r="AB272" s="71"/>
      <c r="AC272" s="90"/>
      <c r="AD272" s="160"/>
      <c r="AE272" s="90"/>
      <c r="AF272" s="160"/>
      <c r="AG272" s="90"/>
      <c r="AH272" s="71"/>
      <c r="AI272" s="90"/>
      <c r="AJ272" s="160"/>
      <c r="AK272" s="90"/>
      <c r="AL272" s="74"/>
      <c r="AM272" s="90"/>
      <c r="AN272" s="74"/>
      <c r="AO272" s="90"/>
      <c r="AP272" s="76"/>
      <c r="AQ272" s="90"/>
      <c r="AR272" s="71"/>
      <c r="AS272" s="324"/>
      <c r="AT272" s="90"/>
      <c r="AU272" s="71"/>
      <c r="AV272" s="677" t="str">
        <f>IF(AU272="","",IF(AU272="A",'12.パネルラジエーター設備費用算出シート'!$G$13,IF(AU272="B",'12.パネルラジエーター設備費用算出シート'!$N$13,IF(AU272="C",'12.パネルラジエーター設備費用算出シート'!$G$23,IF(AU272="D",'12.パネルラジエーター設備費用算出シート'!$N$23,IF(AU272="E",'12.パネルラジエーター設備費用算出シート'!$G$33,IF(AU272="F",'12.パネルラジエーター設備費用算出シート'!$N$33,IF(AU272="G",'12.パネルラジエーター設備費用算出シート'!$G$43,IF(AU272="H",'12.パネルラジエーター設備費用算出シート'!$N$43,IF(AU272="I",'12.パネルラジエーター設備費用算出シート'!$G$54,'12.パネルラジエーター設備費用算出シート'!$N$54))))))))))</f>
        <v/>
      </c>
      <c r="AW272" s="90"/>
      <c r="AX272" s="35"/>
      <c r="AY272" s="35"/>
      <c r="AZ272" s="35"/>
      <c r="BA272" s="35"/>
      <c r="BB272" s="65"/>
      <c r="BC272" s="35"/>
      <c r="BD272" s="35"/>
      <c r="BE272" s="65"/>
      <c r="BF272" s="35"/>
      <c r="BG272" s="35"/>
      <c r="BH272" s="35"/>
      <c r="BI272" s="35"/>
    </row>
    <row r="273" spans="1:61" s="36" customFormat="1">
      <c r="A273" s="92"/>
      <c r="B273" s="67">
        <v>261</v>
      </c>
      <c r="C273" s="104"/>
      <c r="D273" s="68"/>
      <c r="E273" s="93"/>
      <c r="F273" s="671"/>
      <c r="G273" s="671"/>
      <c r="H273" s="71"/>
      <c r="I273" s="72"/>
      <c r="J273" s="71"/>
      <c r="K273" s="673" t="str">
        <f t="shared" si="12"/>
        <v/>
      </c>
      <c r="L273" s="673" t="str">
        <f>IF($G273="","",IF(OR('2.全体概要'!$C$15=1,'2.全体概要'!$C$15=2),INDEX($BD$15:$BD$16,MATCH($G273,$BC$15:$BC$16,-1)),IF('2.全体概要'!$C$15=3,INDEX($BD$14:$BD$15,MATCH($G273,$BC$14:$BC$15,-1)),INDEX($BD$13:$BD$14,MATCH($G273,$BC$13:$BC$14,-1)))))</f>
        <v/>
      </c>
      <c r="M273" s="673" t="str">
        <f t="shared" si="13"/>
        <v/>
      </c>
      <c r="N273" s="674">
        <f t="shared" si="11"/>
        <v>0</v>
      </c>
      <c r="O273" s="90"/>
      <c r="P273" s="160"/>
      <c r="Q273" s="66"/>
      <c r="R273" s="88"/>
      <c r="S273" s="161"/>
      <c r="T273" s="66"/>
      <c r="U273" s="90"/>
      <c r="V273" s="160"/>
      <c r="W273" s="66"/>
      <c r="X273" s="88"/>
      <c r="Y273" s="161"/>
      <c r="Z273" s="66"/>
      <c r="AA273" s="90"/>
      <c r="AB273" s="71"/>
      <c r="AC273" s="90"/>
      <c r="AD273" s="160"/>
      <c r="AE273" s="90"/>
      <c r="AF273" s="160"/>
      <c r="AG273" s="90"/>
      <c r="AH273" s="71"/>
      <c r="AI273" s="90"/>
      <c r="AJ273" s="160"/>
      <c r="AK273" s="90"/>
      <c r="AL273" s="74"/>
      <c r="AM273" s="90"/>
      <c r="AN273" s="74"/>
      <c r="AO273" s="90"/>
      <c r="AP273" s="76"/>
      <c r="AQ273" s="90"/>
      <c r="AR273" s="71"/>
      <c r="AS273" s="324"/>
      <c r="AT273" s="90"/>
      <c r="AU273" s="71"/>
      <c r="AV273" s="677" t="str">
        <f>IF(AU273="","",IF(AU273="A",'12.パネルラジエーター設備費用算出シート'!$G$13,IF(AU273="B",'12.パネルラジエーター設備費用算出シート'!$N$13,IF(AU273="C",'12.パネルラジエーター設備費用算出シート'!$G$23,IF(AU273="D",'12.パネルラジエーター設備費用算出シート'!$N$23,IF(AU273="E",'12.パネルラジエーター設備費用算出シート'!$G$33,IF(AU273="F",'12.パネルラジエーター設備費用算出シート'!$N$33,IF(AU273="G",'12.パネルラジエーター設備費用算出シート'!$G$43,IF(AU273="H",'12.パネルラジエーター設備費用算出シート'!$N$43,IF(AU273="I",'12.パネルラジエーター設備費用算出シート'!$G$54,'12.パネルラジエーター設備費用算出シート'!$N$54))))))))))</f>
        <v/>
      </c>
      <c r="AW273" s="90"/>
      <c r="AX273" s="35"/>
      <c r="AY273" s="35"/>
      <c r="AZ273" s="35"/>
      <c r="BA273" s="35"/>
      <c r="BB273" s="65"/>
      <c r="BC273" s="35"/>
      <c r="BD273" s="35"/>
      <c r="BE273" s="65"/>
      <c r="BF273" s="35"/>
      <c r="BG273" s="35"/>
      <c r="BH273" s="35"/>
      <c r="BI273" s="35"/>
    </row>
    <row r="274" spans="1:61" s="36" customFormat="1">
      <c r="A274" s="92"/>
      <c r="B274" s="67">
        <v>262</v>
      </c>
      <c r="C274" s="104"/>
      <c r="D274" s="68"/>
      <c r="E274" s="93"/>
      <c r="F274" s="671"/>
      <c r="G274" s="671"/>
      <c r="H274" s="71"/>
      <c r="I274" s="72"/>
      <c r="J274" s="71"/>
      <c r="K274" s="673" t="str">
        <f t="shared" si="12"/>
        <v/>
      </c>
      <c r="L274" s="673" t="str">
        <f>IF($G274="","",IF(OR('2.全体概要'!$C$15=1,'2.全体概要'!$C$15=2),INDEX($BD$15:$BD$16,MATCH($G274,$BC$15:$BC$16,-1)),IF('2.全体概要'!$C$15=3,INDEX($BD$14:$BD$15,MATCH($G274,$BC$14:$BC$15,-1)),INDEX($BD$13:$BD$14,MATCH($G274,$BC$13:$BC$14,-1)))))</f>
        <v/>
      </c>
      <c r="M274" s="673" t="str">
        <f t="shared" si="13"/>
        <v/>
      </c>
      <c r="N274" s="674">
        <f t="shared" ref="N274:N307" si="14">IF(OR(K274="",L274="",M274=""),0,(700000*K274*L274*M274))</f>
        <v>0</v>
      </c>
      <c r="O274" s="90"/>
      <c r="P274" s="160"/>
      <c r="Q274" s="66"/>
      <c r="R274" s="88"/>
      <c r="S274" s="161"/>
      <c r="T274" s="66"/>
      <c r="U274" s="90"/>
      <c r="V274" s="160"/>
      <c r="W274" s="66"/>
      <c r="X274" s="88"/>
      <c r="Y274" s="161"/>
      <c r="Z274" s="66"/>
      <c r="AA274" s="90"/>
      <c r="AB274" s="71"/>
      <c r="AC274" s="90"/>
      <c r="AD274" s="160"/>
      <c r="AE274" s="90"/>
      <c r="AF274" s="160"/>
      <c r="AG274" s="90"/>
      <c r="AH274" s="71"/>
      <c r="AI274" s="90"/>
      <c r="AJ274" s="160"/>
      <c r="AK274" s="90"/>
      <c r="AL274" s="74"/>
      <c r="AM274" s="90"/>
      <c r="AN274" s="74"/>
      <c r="AO274" s="90"/>
      <c r="AP274" s="76"/>
      <c r="AQ274" s="90"/>
      <c r="AR274" s="71"/>
      <c r="AS274" s="324"/>
      <c r="AT274" s="90"/>
      <c r="AU274" s="71"/>
      <c r="AV274" s="677" t="str">
        <f>IF(AU274="","",IF(AU274="A",'12.パネルラジエーター設備費用算出シート'!$G$13,IF(AU274="B",'12.パネルラジエーター設備費用算出シート'!$N$13,IF(AU274="C",'12.パネルラジエーター設備費用算出シート'!$G$23,IF(AU274="D",'12.パネルラジエーター設備費用算出シート'!$N$23,IF(AU274="E",'12.パネルラジエーター設備費用算出シート'!$G$33,IF(AU274="F",'12.パネルラジエーター設備費用算出シート'!$N$33,IF(AU274="G",'12.パネルラジエーター設備費用算出シート'!$G$43,IF(AU274="H",'12.パネルラジエーター設備費用算出シート'!$N$43,IF(AU274="I",'12.パネルラジエーター設備費用算出シート'!$G$54,'12.パネルラジエーター設備費用算出シート'!$N$54))))))))))</f>
        <v/>
      </c>
      <c r="AW274" s="90"/>
      <c r="AX274" s="35"/>
      <c r="AY274" s="35"/>
      <c r="AZ274" s="35"/>
      <c r="BA274" s="35"/>
      <c r="BB274" s="65"/>
      <c r="BC274" s="35"/>
      <c r="BD274" s="35"/>
      <c r="BE274" s="65"/>
      <c r="BF274" s="35"/>
      <c r="BG274" s="35"/>
      <c r="BH274" s="35"/>
      <c r="BI274" s="35"/>
    </row>
    <row r="275" spans="1:61" s="36" customFormat="1">
      <c r="A275" s="92"/>
      <c r="B275" s="67">
        <v>263</v>
      </c>
      <c r="C275" s="104"/>
      <c r="D275" s="68"/>
      <c r="E275" s="93"/>
      <c r="F275" s="671"/>
      <c r="G275" s="671"/>
      <c r="H275" s="71"/>
      <c r="I275" s="72"/>
      <c r="J275" s="71"/>
      <c r="K275" s="673" t="str">
        <f t="shared" si="12"/>
        <v/>
      </c>
      <c r="L275" s="673" t="str">
        <f>IF($G275="","",IF(OR('2.全体概要'!$C$15=1,'2.全体概要'!$C$15=2),INDEX($BD$15:$BD$16,MATCH($G275,$BC$15:$BC$16,-1)),IF('2.全体概要'!$C$15=3,INDEX($BD$14:$BD$15,MATCH($G275,$BC$14:$BC$15,-1)),INDEX($BD$13:$BD$14,MATCH($G275,$BC$13:$BC$14,-1)))))</f>
        <v/>
      </c>
      <c r="M275" s="673" t="str">
        <f t="shared" si="13"/>
        <v/>
      </c>
      <c r="N275" s="674">
        <f t="shared" si="14"/>
        <v>0</v>
      </c>
      <c r="O275" s="90"/>
      <c r="P275" s="160"/>
      <c r="Q275" s="66"/>
      <c r="R275" s="88"/>
      <c r="S275" s="161"/>
      <c r="T275" s="66"/>
      <c r="U275" s="90"/>
      <c r="V275" s="160"/>
      <c r="W275" s="66"/>
      <c r="X275" s="88"/>
      <c r="Y275" s="161"/>
      <c r="Z275" s="66"/>
      <c r="AA275" s="90"/>
      <c r="AB275" s="71"/>
      <c r="AC275" s="90"/>
      <c r="AD275" s="160"/>
      <c r="AE275" s="90"/>
      <c r="AF275" s="160"/>
      <c r="AG275" s="90"/>
      <c r="AH275" s="71"/>
      <c r="AI275" s="90"/>
      <c r="AJ275" s="160"/>
      <c r="AK275" s="90"/>
      <c r="AL275" s="74"/>
      <c r="AM275" s="90"/>
      <c r="AN275" s="74"/>
      <c r="AO275" s="90"/>
      <c r="AP275" s="76"/>
      <c r="AQ275" s="90"/>
      <c r="AR275" s="71"/>
      <c r="AS275" s="324"/>
      <c r="AT275" s="90"/>
      <c r="AU275" s="71"/>
      <c r="AV275" s="677" t="str">
        <f>IF(AU275="","",IF(AU275="A",'12.パネルラジエーター設備費用算出シート'!$G$13,IF(AU275="B",'12.パネルラジエーター設備費用算出シート'!$N$13,IF(AU275="C",'12.パネルラジエーター設備費用算出シート'!$G$23,IF(AU275="D",'12.パネルラジエーター設備費用算出シート'!$N$23,IF(AU275="E",'12.パネルラジエーター設備費用算出シート'!$G$33,IF(AU275="F",'12.パネルラジエーター設備費用算出シート'!$N$33,IF(AU275="G",'12.パネルラジエーター設備費用算出シート'!$G$43,IF(AU275="H",'12.パネルラジエーター設備費用算出シート'!$N$43,IF(AU275="I",'12.パネルラジエーター設備費用算出シート'!$G$54,'12.パネルラジエーター設備費用算出シート'!$N$54))))))))))</f>
        <v/>
      </c>
      <c r="AW275" s="90"/>
      <c r="AX275" s="35"/>
      <c r="AY275" s="35"/>
      <c r="AZ275" s="35"/>
      <c r="BA275" s="35"/>
      <c r="BB275" s="65"/>
      <c r="BC275" s="35"/>
      <c r="BD275" s="35"/>
      <c r="BE275" s="65"/>
      <c r="BF275" s="35"/>
      <c r="BG275" s="35"/>
      <c r="BH275" s="35"/>
      <c r="BI275" s="35"/>
    </row>
    <row r="276" spans="1:61" s="36" customFormat="1">
      <c r="A276" s="92"/>
      <c r="B276" s="67">
        <v>264</v>
      </c>
      <c r="C276" s="104"/>
      <c r="D276" s="68"/>
      <c r="E276" s="93"/>
      <c r="F276" s="671"/>
      <c r="G276" s="671"/>
      <c r="H276" s="71"/>
      <c r="I276" s="72"/>
      <c r="J276" s="71"/>
      <c r="K276" s="673" t="str">
        <f t="shared" si="12"/>
        <v/>
      </c>
      <c r="L276" s="673" t="str">
        <f>IF($G276="","",IF(OR('2.全体概要'!$C$15=1,'2.全体概要'!$C$15=2),INDEX($BD$15:$BD$16,MATCH($G276,$BC$15:$BC$16,-1)),IF('2.全体概要'!$C$15=3,INDEX($BD$14:$BD$15,MATCH($G276,$BC$14:$BC$15,-1)),INDEX($BD$13:$BD$14,MATCH($G276,$BC$13:$BC$14,-1)))))</f>
        <v/>
      </c>
      <c r="M276" s="673" t="str">
        <f t="shared" si="13"/>
        <v/>
      </c>
      <c r="N276" s="674">
        <f t="shared" si="14"/>
        <v>0</v>
      </c>
      <c r="O276" s="90"/>
      <c r="P276" s="160"/>
      <c r="Q276" s="66"/>
      <c r="R276" s="88"/>
      <c r="S276" s="161"/>
      <c r="T276" s="66"/>
      <c r="U276" s="90"/>
      <c r="V276" s="160"/>
      <c r="W276" s="66"/>
      <c r="X276" s="88"/>
      <c r="Y276" s="161"/>
      <c r="Z276" s="66"/>
      <c r="AA276" s="90"/>
      <c r="AB276" s="71"/>
      <c r="AC276" s="90"/>
      <c r="AD276" s="160"/>
      <c r="AE276" s="90"/>
      <c r="AF276" s="160"/>
      <c r="AG276" s="90"/>
      <c r="AH276" s="71"/>
      <c r="AI276" s="90"/>
      <c r="AJ276" s="160"/>
      <c r="AK276" s="90"/>
      <c r="AL276" s="74"/>
      <c r="AM276" s="90"/>
      <c r="AN276" s="74"/>
      <c r="AO276" s="90"/>
      <c r="AP276" s="76"/>
      <c r="AQ276" s="90"/>
      <c r="AR276" s="71"/>
      <c r="AS276" s="324"/>
      <c r="AT276" s="90"/>
      <c r="AU276" s="71"/>
      <c r="AV276" s="677" t="str">
        <f>IF(AU276="","",IF(AU276="A",'12.パネルラジエーター設備費用算出シート'!$G$13,IF(AU276="B",'12.パネルラジエーター設備費用算出シート'!$N$13,IF(AU276="C",'12.パネルラジエーター設備費用算出シート'!$G$23,IF(AU276="D",'12.パネルラジエーター設備費用算出シート'!$N$23,IF(AU276="E",'12.パネルラジエーター設備費用算出シート'!$G$33,IF(AU276="F",'12.パネルラジエーター設備費用算出シート'!$N$33,IF(AU276="G",'12.パネルラジエーター設備費用算出シート'!$G$43,IF(AU276="H",'12.パネルラジエーター設備費用算出シート'!$N$43,IF(AU276="I",'12.パネルラジエーター設備費用算出シート'!$G$54,'12.パネルラジエーター設備費用算出シート'!$N$54))))))))))</f>
        <v/>
      </c>
      <c r="AW276" s="90"/>
      <c r="AX276" s="35"/>
      <c r="AY276" s="35"/>
      <c r="AZ276" s="35"/>
      <c r="BA276" s="35"/>
      <c r="BB276" s="65"/>
      <c r="BC276" s="35"/>
      <c r="BD276" s="35"/>
      <c r="BE276" s="65"/>
      <c r="BF276" s="35"/>
      <c r="BG276" s="35"/>
      <c r="BH276" s="35"/>
      <c r="BI276" s="35"/>
    </row>
    <row r="277" spans="1:61" s="36" customFormat="1">
      <c r="A277" s="92"/>
      <c r="B277" s="67">
        <v>265</v>
      </c>
      <c r="C277" s="104"/>
      <c r="D277" s="68"/>
      <c r="E277" s="93"/>
      <c r="F277" s="671"/>
      <c r="G277" s="671"/>
      <c r="H277" s="71"/>
      <c r="I277" s="72"/>
      <c r="J277" s="71"/>
      <c r="K277" s="673" t="str">
        <f t="shared" si="12"/>
        <v/>
      </c>
      <c r="L277" s="673" t="str">
        <f>IF($G277="","",IF(OR('2.全体概要'!$C$15=1,'2.全体概要'!$C$15=2),INDEX($BD$15:$BD$16,MATCH($G277,$BC$15:$BC$16,-1)),IF('2.全体概要'!$C$15=3,INDEX($BD$14:$BD$15,MATCH($G277,$BC$14:$BC$15,-1)),INDEX($BD$13:$BD$14,MATCH($G277,$BC$13:$BC$14,-1)))))</f>
        <v/>
      </c>
      <c r="M277" s="673" t="str">
        <f t="shared" si="13"/>
        <v/>
      </c>
      <c r="N277" s="674">
        <f t="shared" si="14"/>
        <v>0</v>
      </c>
      <c r="O277" s="90"/>
      <c r="P277" s="160"/>
      <c r="Q277" s="66"/>
      <c r="R277" s="88"/>
      <c r="S277" s="161"/>
      <c r="T277" s="66"/>
      <c r="U277" s="90"/>
      <c r="V277" s="160"/>
      <c r="W277" s="66"/>
      <c r="X277" s="88"/>
      <c r="Y277" s="161"/>
      <c r="Z277" s="66"/>
      <c r="AA277" s="90"/>
      <c r="AB277" s="71"/>
      <c r="AC277" s="90"/>
      <c r="AD277" s="160"/>
      <c r="AE277" s="90"/>
      <c r="AF277" s="160"/>
      <c r="AG277" s="90"/>
      <c r="AH277" s="71"/>
      <c r="AI277" s="90"/>
      <c r="AJ277" s="160"/>
      <c r="AK277" s="90"/>
      <c r="AL277" s="74"/>
      <c r="AM277" s="90"/>
      <c r="AN277" s="74"/>
      <c r="AO277" s="90"/>
      <c r="AP277" s="76"/>
      <c r="AQ277" s="90"/>
      <c r="AR277" s="71"/>
      <c r="AS277" s="324"/>
      <c r="AT277" s="90"/>
      <c r="AU277" s="71"/>
      <c r="AV277" s="677" t="str">
        <f>IF(AU277="","",IF(AU277="A",'12.パネルラジエーター設備費用算出シート'!$G$13,IF(AU277="B",'12.パネルラジエーター設備費用算出シート'!$N$13,IF(AU277="C",'12.パネルラジエーター設備費用算出シート'!$G$23,IF(AU277="D",'12.パネルラジエーター設備費用算出シート'!$N$23,IF(AU277="E",'12.パネルラジエーター設備費用算出シート'!$G$33,IF(AU277="F",'12.パネルラジエーター設備費用算出シート'!$N$33,IF(AU277="G",'12.パネルラジエーター設備費用算出シート'!$G$43,IF(AU277="H",'12.パネルラジエーター設備費用算出シート'!$N$43,IF(AU277="I",'12.パネルラジエーター設備費用算出シート'!$G$54,'12.パネルラジエーター設備費用算出シート'!$N$54))))))))))</f>
        <v/>
      </c>
      <c r="AW277" s="90"/>
      <c r="AX277" s="35"/>
      <c r="AY277" s="35"/>
      <c r="AZ277" s="35"/>
      <c r="BA277" s="35"/>
      <c r="BB277" s="65"/>
      <c r="BC277" s="35"/>
      <c r="BD277" s="35"/>
      <c r="BE277" s="65"/>
      <c r="BF277" s="35"/>
      <c r="BG277" s="35"/>
      <c r="BH277" s="35"/>
      <c r="BI277" s="35"/>
    </row>
    <row r="278" spans="1:61" s="36" customFormat="1">
      <c r="A278" s="92"/>
      <c r="B278" s="67">
        <v>266</v>
      </c>
      <c r="C278" s="104"/>
      <c r="D278" s="68"/>
      <c r="E278" s="93"/>
      <c r="F278" s="671"/>
      <c r="G278" s="671"/>
      <c r="H278" s="71"/>
      <c r="I278" s="72"/>
      <c r="J278" s="71"/>
      <c r="K278" s="673" t="str">
        <f t="shared" si="12"/>
        <v/>
      </c>
      <c r="L278" s="673" t="str">
        <f>IF($G278="","",IF(OR('2.全体概要'!$C$15=1,'2.全体概要'!$C$15=2),INDEX($BD$15:$BD$16,MATCH($G278,$BC$15:$BC$16,-1)),IF('2.全体概要'!$C$15=3,INDEX($BD$14:$BD$15,MATCH($G278,$BC$14:$BC$15,-1)),INDEX($BD$13:$BD$14,MATCH($G278,$BC$13:$BC$14,-1)))))</f>
        <v/>
      </c>
      <c r="M278" s="673" t="str">
        <f t="shared" si="13"/>
        <v/>
      </c>
      <c r="N278" s="674">
        <f t="shared" si="14"/>
        <v>0</v>
      </c>
      <c r="O278" s="90"/>
      <c r="P278" s="160"/>
      <c r="Q278" s="66"/>
      <c r="R278" s="88"/>
      <c r="S278" s="161"/>
      <c r="T278" s="66"/>
      <c r="U278" s="90"/>
      <c r="V278" s="160"/>
      <c r="W278" s="66"/>
      <c r="X278" s="88"/>
      <c r="Y278" s="161"/>
      <c r="Z278" s="66"/>
      <c r="AA278" s="90"/>
      <c r="AB278" s="71"/>
      <c r="AC278" s="90"/>
      <c r="AD278" s="160"/>
      <c r="AE278" s="90"/>
      <c r="AF278" s="160"/>
      <c r="AG278" s="90"/>
      <c r="AH278" s="71"/>
      <c r="AI278" s="90"/>
      <c r="AJ278" s="160"/>
      <c r="AK278" s="90"/>
      <c r="AL278" s="74"/>
      <c r="AM278" s="90"/>
      <c r="AN278" s="74"/>
      <c r="AO278" s="90"/>
      <c r="AP278" s="76"/>
      <c r="AQ278" s="90"/>
      <c r="AR278" s="71"/>
      <c r="AS278" s="324"/>
      <c r="AT278" s="90"/>
      <c r="AU278" s="71"/>
      <c r="AV278" s="677" t="str">
        <f>IF(AU278="","",IF(AU278="A",'12.パネルラジエーター設備費用算出シート'!$G$13,IF(AU278="B",'12.パネルラジエーター設備費用算出シート'!$N$13,IF(AU278="C",'12.パネルラジエーター設備費用算出シート'!$G$23,IF(AU278="D",'12.パネルラジエーター設備費用算出シート'!$N$23,IF(AU278="E",'12.パネルラジエーター設備費用算出シート'!$G$33,IF(AU278="F",'12.パネルラジエーター設備費用算出シート'!$N$33,IF(AU278="G",'12.パネルラジエーター設備費用算出シート'!$G$43,IF(AU278="H",'12.パネルラジエーター設備費用算出シート'!$N$43,IF(AU278="I",'12.パネルラジエーター設備費用算出シート'!$G$54,'12.パネルラジエーター設備費用算出シート'!$N$54))))))))))</f>
        <v/>
      </c>
      <c r="AW278" s="90"/>
      <c r="AX278" s="35"/>
      <c r="AY278" s="35"/>
      <c r="AZ278" s="35"/>
      <c r="BA278" s="35"/>
      <c r="BB278" s="65"/>
      <c r="BC278" s="35"/>
      <c r="BD278" s="35"/>
      <c r="BE278" s="65"/>
      <c r="BF278" s="35"/>
      <c r="BG278" s="35"/>
      <c r="BH278" s="35"/>
      <c r="BI278" s="35"/>
    </row>
    <row r="279" spans="1:61" s="36" customFormat="1">
      <c r="A279" s="92"/>
      <c r="B279" s="67">
        <v>267</v>
      </c>
      <c r="C279" s="104"/>
      <c r="D279" s="68"/>
      <c r="E279" s="93"/>
      <c r="F279" s="671"/>
      <c r="G279" s="671"/>
      <c r="H279" s="71"/>
      <c r="I279" s="72"/>
      <c r="J279" s="71"/>
      <c r="K279" s="673" t="str">
        <f t="shared" si="12"/>
        <v/>
      </c>
      <c r="L279" s="673" t="str">
        <f>IF($G279="","",IF(OR('2.全体概要'!$C$15=1,'2.全体概要'!$C$15=2),INDEX($BD$15:$BD$16,MATCH($G279,$BC$15:$BC$16,-1)),IF('2.全体概要'!$C$15=3,INDEX($BD$14:$BD$15,MATCH($G279,$BC$14:$BC$15,-1)),INDEX($BD$13:$BD$14,MATCH($G279,$BC$13:$BC$14,-1)))))</f>
        <v/>
      </c>
      <c r="M279" s="673" t="str">
        <f t="shared" si="13"/>
        <v/>
      </c>
      <c r="N279" s="674">
        <f t="shared" si="14"/>
        <v>0</v>
      </c>
      <c r="O279" s="90"/>
      <c r="P279" s="160"/>
      <c r="Q279" s="66"/>
      <c r="R279" s="88"/>
      <c r="S279" s="161"/>
      <c r="T279" s="66"/>
      <c r="U279" s="90"/>
      <c r="V279" s="160"/>
      <c r="W279" s="66"/>
      <c r="X279" s="88"/>
      <c r="Y279" s="161"/>
      <c r="Z279" s="66"/>
      <c r="AA279" s="90"/>
      <c r="AB279" s="71"/>
      <c r="AC279" s="90"/>
      <c r="AD279" s="160"/>
      <c r="AE279" s="90"/>
      <c r="AF279" s="160"/>
      <c r="AG279" s="90"/>
      <c r="AH279" s="71"/>
      <c r="AI279" s="90"/>
      <c r="AJ279" s="160"/>
      <c r="AK279" s="90"/>
      <c r="AL279" s="74"/>
      <c r="AM279" s="90"/>
      <c r="AN279" s="74"/>
      <c r="AO279" s="90"/>
      <c r="AP279" s="76"/>
      <c r="AQ279" s="90"/>
      <c r="AR279" s="71"/>
      <c r="AS279" s="324"/>
      <c r="AT279" s="90"/>
      <c r="AU279" s="71"/>
      <c r="AV279" s="677" t="str">
        <f>IF(AU279="","",IF(AU279="A",'12.パネルラジエーター設備費用算出シート'!$G$13,IF(AU279="B",'12.パネルラジエーター設備費用算出シート'!$N$13,IF(AU279="C",'12.パネルラジエーター設備費用算出シート'!$G$23,IF(AU279="D",'12.パネルラジエーター設備費用算出シート'!$N$23,IF(AU279="E",'12.パネルラジエーター設備費用算出シート'!$G$33,IF(AU279="F",'12.パネルラジエーター設備費用算出シート'!$N$33,IF(AU279="G",'12.パネルラジエーター設備費用算出シート'!$G$43,IF(AU279="H",'12.パネルラジエーター設備費用算出シート'!$N$43,IF(AU279="I",'12.パネルラジエーター設備費用算出シート'!$G$54,'12.パネルラジエーター設備費用算出シート'!$N$54))))))))))</f>
        <v/>
      </c>
      <c r="AW279" s="90"/>
      <c r="AX279" s="35"/>
      <c r="AY279" s="35"/>
      <c r="AZ279" s="35"/>
      <c r="BA279" s="35"/>
      <c r="BB279" s="65"/>
      <c r="BC279" s="35"/>
      <c r="BD279" s="35"/>
      <c r="BE279" s="65"/>
      <c r="BF279" s="35"/>
      <c r="BG279" s="35"/>
      <c r="BH279" s="35"/>
      <c r="BI279" s="35"/>
    </row>
    <row r="280" spans="1:61" s="36" customFormat="1">
      <c r="A280" s="92"/>
      <c r="B280" s="67">
        <v>268</v>
      </c>
      <c r="C280" s="104"/>
      <c r="D280" s="68"/>
      <c r="E280" s="93"/>
      <c r="F280" s="671"/>
      <c r="G280" s="671"/>
      <c r="H280" s="71"/>
      <c r="I280" s="72"/>
      <c r="J280" s="71"/>
      <c r="K280" s="673" t="str">
        <f t="shared" si="12"/>
        <v/>
      </c>
      <c r="L280" s="673" t="str">
        <f>IF($G280="","",IF(OR('2.全体概要'!$C$15=1,'2.全体概要'!$C$15=2),INDEX($BD$15:$BD$16,MATCH($G280,$BC$15:$BC$16,-1)),IF('2.全体概要'!$C$15=3,INDEX($BD$14:$BD$15,MATCH($G280,$BC$14:$BC$15,-1)),INDEX($BD$13:$BD$14,MATCH($G280,$BC$13:$BC$14,-1)))))</f>
        <v/>
      </c>
      <c r="M280" s="673" t="str">
        <f t="shared" si="13"/>
        <v/>
      </c>
      <c r="N280" s="674">
        <f t="shared" si="14"/>
        <v>0</v>
      </c>
      <c r="O280" s="90"/>
      <c r="P280" s="160"/>
      <c r="Q280" s="66"/>
      <c r="R280" s="88"/>
      <c r="S280" s="161"/>
      <c r="T280" s="66"/>
      <c r="U280" s="90"/>
      <c r="V280" s="160"/>
      <c r="W280" s="66"/>
      <c r="X280" s="88"/>
      <c r="Y280" s="161"/>
      <c r="Z280" s="66"/>
      <c r="AA280" s="90"/>
      <c r="AB280" s="71"/>
      <c r="AC280" s="90"/>
      <c r="AD280" s="160"/>
      <c r="AE280" s="90"/>
      <c r="AF280" s="160"/>
      <c r="AG280" s="90"/>
      <c r="AH280" s="71"/>
      <c r="AI280" s="90"/>
      <c r="AJ280" s="160"/>
      <c r="AK280" s="90"/>
      <c r="AL280" s="74"/>
      <c r="AM280" s="90"/>
      <c r="AN280" s="74"/>
      <c r="AO280" s="90"/>
      <c r="AP280" s="76"/>
      <c r="AQ280" s="90"/>
      <c r="AR280" s="71"/>
      <c r="AS280" s="324"/>
      <c r="AT280" s="90"/>
      <c r="AU280" s="71"/>
      <c r="AV280" s="677" t="str">
        <f>IF(AU280="","",IF(AU280="A",'12.パネルラジエーター設備費用算出シート'!$G$13,IF(AU280="B",'12.パネルラジエーター設備費用算出シート'!$N$13,IF(AU280="C",'12.パネルラジエーター設備費用算出シート'!$G$23,IF(AU280="D",'12.パネルラジエーター設備費用算出シート'!$N$23,IF(AU280="E",'12.パネルラジエーター設備費用算出シート'!$G$33,IF(AU280="F",'12.パネルラジエーター設備費用算出シート'!$N$33,IF(AU280="G",'12.パネルラジエーター設備費用算出シート'!$G$43,IF(AU280="H",'12.パネルラジエーター設備費用算出シート'!$N$43,IF(AU280="I",'12.パネルラジエーター設備費用算出シート'!$G$54,'12.パネルラジエーター設備費用算出シート'!$N$54))))))))))</f>
        <v/>
      </c>
      <c r="AW280" s="90"/>
      <c r="AX280" s="35"/>
      <c r="AY280" s="35"/>
      <c r="AZ280" s="35"/>
      <c r="BA280" s="35"/>
      <c r="BB280" s="65"/>
      <c r="BC280" s="35"/>
      <c r="BD280" s="35"/>
      <c r="BE280" s="65"/>
      <c r="BF280" s="35"/>
      <c r="BG280" s="35"/>
      <c r="BH280" s="35"/>
      <c r="BI280" s="35"/>
    </row>
    <row r="281" spans="1:61" s="36" customFormat="1">
      <c r="A281" s="92"/>
      <c r="B281" s="67">
        <v>269</v>
      </c>
      <c r="C281" s="104"/>
      <c r="D281" s="68"/>
      <c r="E281" s="93"/>
      <c r="F281" s="671"/>
      <c r="G281" s="671"/>
      <c r="H281" s="71"/>
      <c r="I281" s="72"/>
      <c r="J281" s="71"/>
      <c r="K281" s="673" t="str">
        <f t="shared" si="12"/>
        <v/>
      </c>
      <c r="L281" s="673" t="str">
        <f>IF($G281="","",IF(OR('2.全体概要'!$C$15=1,'2.全体概要'!$C$15=2),INDEX($BD$15:$BD$16,MATCH($G281,$BC$15:$BC$16,-1)),IF('2.全体概要'!$C$15=3,INDEX($BD$14:$BD$15,MATCH($G281,$BC$14:$BC$15,-1)),INDEX($BD$13:$BD$14,MATCH($G281,$BC$13:$BC$14,-1)))))</f>
        <v/>
      </c>
      <c r="M281" s="673" t="str">
        <f t="shared" si="13"/>
        <v/>
      </c>
      <c r="N281" s="674">
        <f t="shared" si="14"/>
        <v>0</v>
      </c>
      <c r="O281" s="90"/>
      <c r="P281" s="160"/>
      <c r="Q281" s="66"/>
      <c r="R281" s="88"/>
      <c r="S281" s="161"/>
      <c r="T281" s="66"/>
      <c r="U281" s="90"/>
      <c r="V281" s="160"/>
      <c r="W281" s="66"/>
      <c r="X281" s="88"/>
      <c r="Y281" s="161"/>
      <c r="Z281" s="66"/>
      <c r="AA281" s="90"/>
      <c r="AB281" s="71"/>
      <c r="AC281" s="90"/>
      <c r="AD281" s="160"/>
      <c r="AE281" s="90"/>
      <c r="AF281" s="160"/>
      <c r="AG281" s="90"/>
      <c r="AH281" s="71"/>
      <c r="AI281" s="90"/>
      <c r="AJ281" s="160"/>
      <c r="AK281" s="90"/>
      <c r="AL281" s="74"/>
      <c r="AM281" s="90"/>
      <c r="AN281" s="74"/>
      <c r="AO281" s="90"/>
      <c r="AP281" s="76"/>
      <c r="AQ281" s="90"/>
      <c r="AR281" s="71"/>
      <c r="AS281" s="324"/>
      <c r="AT281" s="90"/>
      <c r="AU281" s="71"/>
      <c r="AV281" s="677" t="str">
        <f>IF(AU281="","",IF(AU281="A",'12.パネルラジエーター設備費用算出シート'!$G$13,IF(AU281="B",'12.パネルラジエーター設備費用算出シート'!$N$13,IF(AU281="C",'12.パネルラジエーター設備費用算出シート'!$G$23,IF(AU281="D",'12.パネルラジエーター設備費用算出シート'!$N$23,IF(AU281="E",'12.パネルラジエーター設備費用算出シート'!$G$33,IF(AU281="F",'12.パネルラジエーター設備費用算出シート'!$N$33,IF(AU281="G",'12.パネルラジエーター設備費用算出シート'!$G$43,IF(AU281="H",'12.パネルラジエーター設備費用算出シート'!$N$43,IF(AU281="I",'12.パネルラジエーター設備費用算出シート'!$G$54,'12.パネルラジエーター設備費用算出シート'!$N$54))))))))))</f>
        <v/>
      </c>
      <c r="AW281" s="90"/>
      <c r="AX281" s="35"/>
      <c r="AY281" s="35"/>
      <c r="AZ281" s="35"/>
      <c r="BA281" s="35"/>
      <c r="BB281" s="65"/>
      <c r="BC281" s="35"/>
      <c r="BD281" s="35"/>
      <c r="BE281" s="65"/>
      <c r="BF281" s="35"/>
      <c r="BG281" s="35"/>
      <c r="BH281" s="35"/>
      <c r="BI281" s="35"/>
    </row>
    <row r="282" spans="1:61" s="36" customFormat="1">
      <c r="A282" s="92"/>
      <c r="B282" s="67">
        <v>270</v>
      </c>
      <c r="C282" s="104"/>
      <c r="D282" s="68"/>
      <c r="E282" s="93"/>
      <c r="F282" s="671"/>
      <c r="G282" s="671"/>
      <c r="H282" s="71"/>
      <c r="I282" s="72"/>
      <c r="J282" s="71"/>
      <c r="K282" s="673" t="str">
        <f t="shared" si="12"/>
        <v/>
      </c>
      <c r="L282" s="673" t="str">
        <f>IF($G282="","",IF(OR('2.全体概要'!$C$15=1,'2.全体概要'!$C$15=2),INDEX($BD$15:$BD$16,MATCH($G282,$BC$15:$BC$16,-1)),IF('2.全体概要'!$C$15=3,INDEX($BD$14:$BD$15,MATCH($G282,$BC$14:$BC$15,-1)),INDEX($BD$13:$BD$14,MATCH($G282,$BC$13:$BC$14,-1)))))</f>
        <v/>
      </c>
      <c r="M282" s="673" t="str">
        <f t="shared" si="13"/>
        <v/>
      </c>
      <c r="N282" s="674">
        <f t="shared" si="14"/>
        <v>0</v>
      </c>
      <c r="O282" s="90"/>
      <c r="P282" s="160"/>
      <c r="Q282" s="66"/>
      <c r="R282" s="88"/>
      <c r="S282" s="161"/>
      <c r="T282" s="66"/>
      <c r="U282" s="90"/>
      <c r="V282" s="160"/>
      <c r="W282" s="66"/>
      <c r="X282" s="88"/>
      <c r="Y282" s="161"/>
      <c r="Z282" s="66"/>
      <c r="AA282" s="90"/>
      <c r="AB282" s="71"/>
      <c r="AC282" s="90"/>
      <c r="AD282" s="160"/>
      <c r="AE282" s="90"/>
      <c r="AF282" s="160"/>
      <c r="AG282" s="90"/>
      <c r="AH282" s="71"/>
      <c r="AI282" s="90"/>
      <c r="AJ282" s="160"/>
      <c r="AK282" s="90"/>
      <c r="AL282" s="74"/>
      <c r="AM282" s="90"/>
      <c r="AN282" s="74"/>
      <c r="AO282" s="90"/>
      <c r="AP282" s="76"/>
      <c r="AQ282" s="90"/>
      <c r="AR282" s="71"/>
      <c r="AS282" s="324"/>
      <c r="AT282" s="90"/>
      <c r="AU282" s="71"/>
      <c r="AV282" s="677" t="str">
        <f>IF(AU282="","",IF(AU282="A",'12.パネルラジエーター設備費用算出シート'!$G$13,IF(AU282="B",'12.パネルラジエーター設備費用算出シート'!$N$13,IF(AU282="C",'12.パネルラジエーター設備費用算出シート'!$G$23,IF(AU282="D",'12.パネルラジエーター設備費用算出シート'!$N$23,IF(AU282="E",'12.パネルラジエーター設備費用算出シート'!$G$33,IF(AU282="F",'12.パネルラジエーター設備費用算出シート'!$N$33,IF(AU282="G",'12.パネルラジエーター設備費用算出シート'!$G$43,IF(AU282="H",'12.パネルラジエーター設備費用算出シート'!$N$43,IF(AU282="I",'12.パネルラジエーター設備費用算出シート'!$G$54,'12.パネルラジエーター設備費用算出シート'!$N$54))))))))))</f>
        <v/>
      </c>
      <c r="AW282" s="90"/>
      <c r="AX282" s="35"/>
      <c r="AY282" s="35"/>
      <c r="AZ282" s="35"/>
      <c r="BA282" s="35"/>
      <c r="BB282" s="65"/>
      <c r="BC282" s="35"/>
      <c r="BD282" s="35"/>
      <c r="BE282" s="65"/>
      <c r="BF282" s="35"/>
      <c r="BG282" s="35"/>
      <c r="BH282" s="35"/>
      <c r="BI282" s="35"/>
    </row>
    <row r="283" spans="1:61" s="36" customFormat="1">
      <c r="A283" s="92"/>
      <c r="B283" s="67">
        <v>271</v>
      </c>
      <c r="C283" s="104"/>
      <c r="D283" s="68"/>
      <c r="E283" s="93"/>
      <c r="F283" s="671"/>
      <c r="G283" s="671"/>
      <c r="H283" s="71"/>
      <c r="I283" s="72"/>
      <c r="J283" s="71"/>
      <c r="K283" s="673" t="str">
        <f t="shared" si="12"/>
        <v/>
      </c>
      <c r="L283" s="673" t="str">
        <f>IF($G283="","",IF(OR('2.全体概要'!$C$15=1,'2.全体概要'!$C$15=2),INDEX($BD$15:$BD$16,MATCH($G283,$BC$15:$BC$16,-1)),IF('2.全体概要'!$C$15=3,INDEX($BD$14:$BD$15,MATCH($G283,$BC$14:$BC$15,-1)),INDEX($BD$13:$BD$14,MATCH($G283,$BC$13:$BC$14,-1)))))</f>
        <v/>
      </c>
      <c r="M283" s="673" t="str">
        <f t="shared" si="13"/>
        <v/>
      </c>
      <c r="N283" s="674">
        <f t="shared" si="14"/>
        <v>0</v>
      </c>
      <c r="O283" s="90"/>
      <c r="P283" s="160"/>
      <c r="Q283" s="66"/>
      <c r="R283" s="88"/>
      <c r="S283" s="161"/>
      <c r="T283" s="66"/>
      <c r="U283" s="90"/>
      <c r="V283" s="160"/>
      <c r="W283" s="66"/>
      <c r="X283" s="88"/>
      <c r="Y283" s="161"/>
      <c r="Z283" s="66"/>
      <c r="AA283" s="90"/>
      <c r="AB283" s="71"/>
      <c r="AC283" s="90"/>
      <c r="AD283" s="160"/>
      <c r="AE283" s="90"/>
      <c r="AF283" s="160"/>
      <c r="AG283" s="90"/>
      <c r="AH283" s="71"/>
      <c r="AI283" s="90"/>
      <c r="AJ283" s="160"/>
      <c r="AK283" s="90"/>
      <c r="AL283" s="74"/>
      <c r="AM283" s="90"/>
      <c r="AN283" s="74"/>
      <c r="AO283" s="90"/>
      <c r="AP283" s="76"/>
      <c r="AQ283" s="90"/>
      <c r="AR283" s="71"/>
      <c r="AS283" s="324"/>
      <c r="AT283" s="90"/>
      <c r="AU283" s="71"/>
      <c r="AV283" s="677" t="str">
        <f>IF(AU283="","",IF(AU283="A",'12.パネルラジエーター設備費用算出シート'!$G$13,IF(AU283="B",'12.パネルラジエーター設備費用算出シート'!$N$13,IF(AU283="C",'12.パネルラジエーター設備費用算出シート'!$G$23,IF(AU283="D",'12.パネルラジエーター設備費用算出シート'!$N$23,IF(AU283="E",'12.パネルラジエーター設備費用算出シート'!$G$33,IF(AU283="F",'12.パネルラジエーター設備費用算出シート'!$N$33,IF(AU283="G",'12.パネルラジエーター設備費用算出シート'!$G$43,IF(AU283="H",'12.パネルラジエーター設備費用算出シート'!$N$43,IF(AU283="I",'12.パネルラジエーター設備費用算出シート'!$G$54,'12.パネルラジエーター設備費用算出シート'!$N$54))))))))))</f>
        <v/>
      </c>
      <c r="AW283" s="90"/>
      <c r="AX283" s="35"/>
      <c r="AY283" s="35"/>
      <c r="AZ283" s="35"/>
      <c r="BA283" s="35"/>
      <c r="BB283" s="65"/>
      <c r="BC283" s="35"/>
      <c r="BD283" s="35"/>
      <c r="BE283" s="65"/>
      <c r="BF283" s="35"/>
      <c r="BG283" s="35"/>
      <c r="BH283" s="35"/>
      <c r="BI283" s="35"/>
    </row>
    <row r="284" spans="1:61" s="36" customFormat="1">
      <c r="A284" s="92"/>
      <c r="B284" s="67">
        <v>272</v>
      </c>
      <c r="C284" s="104"/>
      <c r="D284" s="68"/>
      <c r="E284" s="93"/>
      <c r="F284" s="671"/>
      <c r="G284" s="671"/>
      <c r="H284" s="71"/>
      <c r="I284" s="72"/>
      <c r="J284" s="71"/>
      <c r="K284" s="673" t="str">
        <f t="shared" si="12"/>
        <v/>
      </c>
      <c r="L284" s="673" t="str">
        <f>IF($G284="","",IF(OR('2.全体概要'!$C$15=1,'2.全体概要'!$C$15=2),INDEX($BD$15:$BD$16,MATCH($G284,$BC$15:$BC$16,-1)),IF('2.全体概要'!$C$15=3,INDEX($BD$14:$BD$15,MATCH($G284,$BC$14:$BC$15,-1)),INDEX($BD$13:$BD$14,MATCH($G284,$BC$13:$BC$14,-1)))))</f>
        <v/>
      </c>
      <c r="M284" s="673" t="str">
        <f t="shared" si="13"/>
        <v/>
      </c>
      <c r="N284" s="674">
        <f t="shared" si="14"/>
        <v>0</v>
      </c>
      <c r="O284" s="90"/>
      <c r="P284" s="160"/>
      <c r="Q284" s="66"/>
      <c r="R284" s="88"/>
      <c r="S284" s="161"/>
      <c r="T284" s="66"/>
      <c r="U284" s="90"/>
      <c r="V284" s="160"/>
      <c r="W284" s="66"/>
      <c r="X284" s="88"/>
      <c r="Y284" s="161"/>
      <c r="Z284" s="66"/>
      <c r="AA284" s="90"/>
      <c r="AB284" s="71"/>
      <c r="AC284" s="90"/>
      <c r="AD284" s="160"/>
      <c r="AE284" s="90"/>
      <c r="AF284" s="160"/>
      <c r="AG284" s="90"/>
      <c r="AH284" s="71"/>
      <c r="AI284" s="90"/>
      <c r="AJ284" s="160"/>
      <c r="AK284" s="90"/>
      <c r="AL284" s="74"/>
      <c r="AM284" s="90"/>
      <c r="AN284" s="74"/>
      <c r="AO284" s="90"/>
      <c r="AP284" s="76"/>
      <c r="AQ284" s="90"/>
      <c r="AR284" s="71"/>
      <c r="AS284" s="324"/>
      <c r="AT284" s="90"/>
      <c r="AU284" s="71"/>
      <c r="AV284" s="677" t="str">
        <f>IF(AU284="","",IF(AU284="A",'12.パネルラジエーター設備費用算出シート'!$G$13,IF(AU284="B",'12.パネルラジエーター設備費用算出シート'!$N$13,IF(AU284="C",'12.パネルラジエーター設備費用算出シート'!$G$23,IF(AU284="D",'12.パネルラジエーター設備費用算出シート'!$N$23,IF(AU284="E",'12.パネルラジエーター設備費用算出シート'!$G$33,IF(AU284="F",'12.パネルラジエーター設備費用算出シート'!$N$33,IF(AU284="G",'12.パネルラジエーター設備費用算出シート'!$G$43,IF(AU284="H",'12.パネルラジエーター設備費用算出シート'!$N$43,IF(AU284="I",'12.パネルラジエーター設備費用算出シート'!$G$54,'12.パネルラジエーター設備費用算出シート'!$N$54))))))))))</f>
        <v/>
      </c>
      <c r="AW284" s="90"/>
      <c r="AX284" s="35"/>
      <c r="AY284" s="35"/>
      <c r="AZ284" s="35"/>
      <c r="BA284" s="35"/>
      <c r="BB284" s="65"/>
      <c r="BC284" s="35"/>
      <c r="BD284" s="35"/>
      <c r="BE284" s="65"/>
      <c r="BF284" s="35"/>
      <c r="BG284" s="35"/>
      <c r="BH284" s="35"/>
      <c r="BI284" s="35"/>
    </row>
    <row r="285" spans="1:61" s="36" customFormat="1">
      <c r="A285" s="92"/>
      <c r="B285" s="67">
        <v>273</v>
      </c>
      <c r="C285" s="104"/>
      <c r="D285" s="68"/>
      <c r="E285" s="93"/>
      <c r="F285" s="671"/>
      <c r="G285" s="671"/>
      <c r="H285" s="71"/>
      <c r="I285" s="72"/>
      <c r="J285" s="71"/>
      <c r="K285" s="673" t="str">
        <f t="shared" si="12"/>
        <v/>
      </c>
      <c r="L285" s="673" t="str">
        <f>IF($G285="","",IF(OR('2.全体概要'!$C$15=1,'2.全体概要'!$C$15=2),INDEX($BD$15:$BD$16,MATCH($G285,$BC$15:$BC$16,-1)),IF('2.全体概要'!$C$15=3,INDEX($BD$14:$BD$15,MATCH($G285,$BC$14:$BC$15,-1)),INDEX($BD$13:$BD$14,MATCH($G285,$BC$13:$BC$14,-1)))))</f>
        <v/>
      </c>
      <c r="M285" s="673" t="str">
        <f t="shared" si="13"/>
        <v/>
      </c>
      <c r="N285" s="674">
        <f t="shared" si="14"/>
        <v>0</v>
      </c>
      <c r="O285" s="90"/>
      <c r="P285" s="160"/>
      <c r="Q285" s="66"/>
      <c r="R285" s="88"/>
      <c r="S285" s="161"/>
      <c r="T285" s="66"/>
      <c r="U285" s="90"/>
      <c r="V285" s="160"/>
      <c r="W285" s="66"/>
      <c r="X285" s="88"/>
      <c r="Y285" s="161"/>
      <c r="Z285" s="66"/>
      <c r="AA285" s="90"/>
      <c r="AB285" s="71"/>
      <c r="AC285" s="90"/>
      <c r="AD285" s="160"/>
      <c r="AE285" s="90"/>
      <c r="AF285" s="160"/>
      <c r="AG285" s="90"/>
      <c r="AH285" s="71"/>
      <c r="AI285" s="90"/>
      <c r="AJ285" s="160"/>
      <c r="AK285" s="90"/>
      <c r="AL285" s="74"/>
      <c r="AM285" s="90"/>
      <c r="AN285" s="74"/>
      <c r="AO285" s="90"/>
      <c r="AP285" s="76"/>
      <c r="AQ285" s="90"/>
      <c r="AR285" s="71"/>
      <c r="AS285" s="324"/>
      <c r="AT285" s="90"/>
      <c r="AU285" s="71"/>
      <c r="AV285" s="677" t="str">
        <f>IF(AU285="","",IF(AU285="A",'12.パネルラジエーター設備費用算出シート'!$G$13,IF(AU285="B",'12.パネルラジエーター設備費用算出シート'!$N$13,IF(AU285="C",'12.パネルラジエーター設備費用算出シート'!$G$23,IF(AU285="D",'12.パネルラジエーター設備費用算出シート'!$N$23,IF(AU285="E",'12.パネルラジエーター設備費用算出シート'!$G$33,IF(AU285="F",'12.パネルラジエーター設備費用算出シート'!$N$33,IF(AU285="G",'12.パネルラジエーター設備費用算出シート'!$G$43,IF(AU285="H",'12.パネルラジエーター設備費用算出シート'!$N$43,IF(AU285="I",'12.パネルラジエーター設備費用算出シート'!$G$54,'12.パネルラジエーター設備費用算出シート'!$N$54))))))))))</f>
        <v/>
      </c>
      <c r="AW285" s="90"/>
      <c r="AX285" s="35"/>
      <c r="AY285" s="35"/>
      <c r="AZ285" s="35"/>
      <c r="BA285" s="35"/>
      <c r="BB285" s="65"/>
      <c r="BC285" s="35"/>
      <c r="BD285" s="35"/>
      <c r="BE285" s="65"/>
      <c r="BF285" s="35"/>
      <c r="BG285" s="35"/>
      <c r="BH285" s="35"/>
      <c r="BI285" s="35"/>
    </row>
    <row r="286" spans="1:61" s="36" customFormat="1">
      <c r="A286" s="92"/>
      <c r="B286" s="67">
        <v>274</v>
      </c>
      <c r="C286" s="104"/>
      <c r="D286" s="68"/>
      <c r="E286" s="93"/>
      <c r="F286" s="671"/>
      <c r="G286" s="671"/>
      <c r="H286" s="71"/>
      <c r="I286" s="72"/>
      <c r="J286" s="71"/>
      <c r="K286" s="673" t="str">
        <f t="shared" si="12"/>
        <v/>
      </c>
      <c r="L286" s="673" t="str">
        <f>IF($G286="","",IF(OR('2.全体概要'!$C$15=1,'2.全体概要'!$C$15=2),INDEX($BD$15:$BD$16,MATCH($G286,$BC$15:$BC$16,-1)),IF('2.全体概要'!$C$15=3,INDEX($BD$14:$BD$15,MATCH($G286,$BC$14:$BC$15,-1)),INDEX($BD$13:$BD$14,MATCH($G286,$BC$13:$BC$14,-1)))))</f>
        <v/>
      </c>
      <c r="M286" s="673" t="str">
        <f t="shared" si="13"/>
        <v/>
      </c>
      <c r="N286" s="674">
        <f t="shared" si="14"/>
        <v>0</v>
      </c>
      <c r="O286" s="90"/>
      <c r="P286" s="160"/>
      <c r="Q286" s="66"/>
      <c r="R286" s="88"/>
      <c r="S286" s="161"/>
      <c r="T286" s="66"/>
      <c r="U286" s="90"/>
      <c r="V286" s="160"/>
      <c r="W286" s="66"/>
      <c r="X286" s="88"/>
      <c r="Y286" s="161"/>
      <c r="Z286" s="66"/>
      <c r="AA286" s="90"/>
      <c r="AB286" s="71"/>
      <c r="AC286" s="90"/>
      <c r="AD286" s="160"/>
      <c r="AE286" s="90"/>
      <c r="AF286" s="160"/>
      <c r="AG286" s="90"/>
      <c r="AH286" s="71"/>
      <c r="AI286" s="90"/>
      <c r="AJ286" s="160"/>
      <c r="AK286" s="90"/>
      <c r="AL286" s="74"/>
      <c r="AM286" s="90"/>
      <c r="AN286" s="74"/>
      <c r="AO286" s="90"/>
      <c r="AP286" s="76"/>
      <c r="AQ286" s="90"/>
      <c r="AR286" s="71"/>
      <c r="AS286" s="324"/>
      <c r="AT286" s="90"/>
      <c r="AU286" s="71"/>
      <c r="AV286" s="677" t="str">
        <f>IF(AU286="","",IF(AU286="A",'12.パネルラジエーター設備費用算出シート'!$G$13,IF(AU286="B",'12.パネルラジエーター設備費用算出シート'!$N$13,IF(AU286="C",'12.パネルラジエーター設備費用算出シート'!$G$23,IF(AU286="D",'12.パネルラジエーター設備費用算出シート'!$N$23,IF(AU286="E",'12.パネルラジエーター設備費用算出シート'!$G$33,IF(AU286="F",'12.パネルラジエーター設備費用算出シート'!$N$33,IF(AU286="G",'12.パネルラジエーター設備費用算出シート'!$G$43,IF(AU286="H",'12.パネルラジエーター設備費用算出シート'!$N$43,IF(AU286="I",'12.パネルラジエーター設備費用算出シート'!$G$54,'12.パネルラジエーター設備費用算出シート'!$N$54))))))))))</f>
        <v/>
      </c>
      <c r="AW286" s="90"/>
      <c r="AX286" s="35"/>
      <c r="AY286" s="35"/>
      <c r="AZ286" s="35"/>
      <c r="BA286" s="35"/>
      <c r="BB286" s="65"/>
      <c r="BC286" s="35"/>
      <c r="BD286" s="35"/>
      <c r="BE286" s="65"/>
      <c r="BF286" s="35"/>
      <c r="BG286" s="35"/>
      <c r="BH286" s="35"/>
      <c r="BI286" s="35"/>
    </row>
    <row r="287" spans="1:61" s="36" customFormat="1">
      <c r="A287" s="92"/>
      <c r="B287" s="67">
        <v>275</v>
      </c>
      <c r="C287" s="104"/>
      <c r="D287" s="68"/>
      <c r="E287" s="93"/>
      <c r="F287" s="671"/>
      <c r="G287" s="671"/>
      <c r="H287" s="71"/>
      <c r="I287" s="72"/>
      <c r="J287" s="71"/>
      <c r="K287" s="673" t="str">
        <f t="shared" si="12"/>
        <v/>
      </c>
      <c r="L287" s="673" t="str">
        <f>IF($G287="","",IF(OR('2.全体概要'!$C$15=1,'2.全体概要'!$C$15=2),INDEX($BD$15:$BD$16,MATCH($G287,$BC$15:$BC$16,-1)),IF('2.全体概要'!$C$15=3,INDEX($BD$14:$BD$15,MATCH($G287,$BC$14:$BC$15,-1)),INDEX($BD$13:$BD$14,MATCH($G287,$BC$13:$BC$14,-1)))))</f>
        <v/>
      </c>
      <c r="M287" s="673" t="str">
        <f t="shared" si="13"/>
        <v/>
      </c>
      <c r="N287" s="674">
        <f t="shared" si="14"/>
        <v>0</v>
      </c>
      <c r="O287" s="90"/>
      <c r="P287" s="160"/>
      <c r="Q287" s="66"/>
      <c r="R287" s="88"/>
      <c r="S287" s="161"/>
      <c r="T287" s="66"/>
      <c r="U287" s="90"/>
      <c r="V287" s="160"/>
      <c r="W287" s="66"/>
      <c r="X287" s="88"/>
      <c r="Y287" s="161"/>
      <c r="Z287" s="66"/>
      <c r="AA287" s="90"/>
      <c r="AB287" s="71"/>
      <c r="AC287" s="90"/>
      <c r="AD287" s="160"/>
      <c r="AE287" s="90"/>
      <c r="AF287" s="160"/>
      <c r="AG287" s="90"/>
      <c r="AH287" s="71"/>
      <c r="AI287" s="90"/>
      <c r="AJ287" s="160"/>
      <c r="AK287" s="90"/>
      <c r="AL287" s="74"/>
      <c r="AM287" s="90"/>
      <c r="AN287" s="74"/>
      <c r="AO287" s="90"/>
      <c r="AP287" s="76"/>
      <c r="AQ287" s="90"/>
      <c r="AR287" s="71"/>
      <c r="AS287" s="324"/>
      <c r="AT287" s="90"/>
      <c r="AU287" s="71"/>
      <c r="AV287" s="677" t="str">
        <f>IF(AU287="","",IF(AU287="A",'12.パネルラジエーター設備費用算出シート'!$G$13,IF(AU287="B",'12.パネルラジエーター設備費用算出シート'!$N$13,IF(AU287="C",'12.パネルラジエーター設備費用算出シート'!$G$23,IF(AU287="D",'12.パネルラジエーター設備費用算出シート'!$N$23,IF(AU287="E",'12.パネルラジエーター設備費用算出シート'!$G$33,IF(AU287="F",'12.パネルラジエーター設備費用算出シート'!$N$33,IF(AU287="G",'12.パネルラジエーター設備費用算出シート'!$G$43,IF(AU287="H",'12.パネルラジエーター設備費用算出シート'!$N$43,IF(AU287="I",'12.パネルラジエーター設備費用算出シート'!$G$54,'12.パネルラジエーター設備費用算出シート'!$N$54))))))))))</f>
        <v/>
      </c>
      <c r="AW287" s="90"/>
      <c r="AX287" s="35"/>
      <c r="AY287" s="35"/>
      <c r="AZ287" s="35"/>
      <c r="BA287" s="35"/>
      <c r="BB287" s="65"/>
      <c r="BC287" s="35"/>
      <c r="BD287" s="35"/>
      <c r="BE287" s="65"/>
      <c r="BF287" s="35"/>
      <c r="BG287" s="35"/>
      <c r="BH287" s="35"/>
      <c r="BI287" s="35"/>
    </row>
    <row r="288" spans="1:61" s="36" customFormat="1">
      <c r="A288" s="92"/>
      <c r="B288" s="67">
        <v>276</v>
      </c>
      <c r="C288" s="104"/>
      <c r="D288" s="68"/>
      <c r="E288" s="93"/>
      <c r="F288" s="671"/>
      <c r="G288" s="671"/>
      <c r="H288" s="71"/>
      <c r="I288" s="72"/>
      <c r="J288" s="71"/>
      <c r="K288" s="673" t="str">
        <f t="shared" si="12"/>
        <v/>
      </c>
      <c r="L288" s="673" t="str">
        <f>IF($G288="","",IF(OR('2.全体概要'!$C$15=1,'2.全体概要'!$C$15=2),INDEX($BD$15:$BD$16,MATCH($G288,$BC$15:$BC$16,-1)),IF('2.全体概要'!$C$15=3,INDEX($BD$14:$BD$15,MATCH($G288,$BC$14:$BC$15,-1)),INDEX($BD$13:$BD$14,MATCH($G288,$BC$13:$BC$14,-1)))))</f>
        <v/>
      </c>
      <c r="M288" s="673" t="str">
        <f t="shared" si="13"/>
        <v/>
      </c>
      <c r="N288" s="674">
        <f t="shared" si="14"/>
        <v>0</v>
      </c>
      <c r="O288" s="90"/>
      <c r="P288" s="160"/>
      <c r="Q288" s="66"/>
      <c r="R288" s="88"/>
      <c r="S288" s="161"/>
      <c r="T288" s="66"/>
      <c r="U288" s="90"/>
      <c r="V288" s="160"/>
      <c r="W288" s="66"/>
      <c r="X288" s="88"/>
      <c r="Y288" s="161"/>
      <c r="Z288" s="66"/>
      <c r="AA288" s="90"/>
      <c r="AB288" s="71"/>
      <c r="AC288" s="90"/>
      <c r="AD288" s="160"/>
      <c r="AE288" s="90"/>
      <c r="AF288" s="160"/>
      <c r="AG288" s="90"/>
      <c r="AH288" s="71"/>
      <c r="AI288" s="90"/>
      <c r="AJ288" s="160"/>
      <c r="AK288" s="90"/>
      <c r="AL288" s="74"/>
      <c r="AM288" s="90"/>
      <c r="AN288" s="74"/>
      <c r="AO288" s="90"/>
      <c r="AP288" s="76"/>
      <c r="AQ288" s="90"/>
      <c r="AR288" s="71"/>
      <c r="AS288" s="324"/>
      <c r="AT288" s="90"/>
      <c r="AU288" s="71"/>
      <c r="AV288" s="677" t="str">
        <f>IF(AU288="","",IF(AU288="A",'12.パネルラジエーター設備費用算出シート'!$G$13,IF(AU288="B",'12.パネルラジエーター設備費用算出シート'!$N$13,IF(AU288="C",'12.パネルラジエーター設備費用算出シート'!$G$23,IF(AU288="D",'12.パネルラジエーター設備費用算出シート'!$N$23,IF(AU288="E",'12.パネルラジエーター設備費用算出シート'!$G$33,IF(AU288="F",'12.パネルラジエーター設備費用算出シート'!$N$33,IF(AU288="G",'12.パネルラジエーター設備費用算出シート'!$G$43,IF(AU288="H",'12.パネルラジエーター設備費用算出シート'!$N$43,IF(AU288="I",'12.パネルラジエーター設備費用算出シート'!$G$54,'12.パネルラジエーター設備費用算出シート'!$N$54))))))))))</f>
        <v/>
      </c>
      <c r="AW288" s="90"/>
      <c r="AX288" s="35"/>
      <c r="AY288" s="35"/>
      <c r="AZ288" s="35"/>
      <c r="BA288" s="35"/>
      <c r="BB288" s="65"/>
      <c r="BC288" s="35"/>
      <c r="BD288" s="35"/>
      <c r="BE288" s="65"/>
      <c r="BF288" s="35"/>
      <c r="BG288" s="35"/>
      <c r="BH288" s="35"/>
      <c r="BI288" s="35"/>
    </row>
    <row r="289" spans="1:61" s="36" customFormat="1">
      <c r="A289" s="92"/>
      <c r="B289" s="67">
        <v>277</v>
      </c>
      <c r="C289" s="104"/>
      <c r="D289" s="68"/>
      <c r="E289" s="93"/>
      <c r="F289" s="671"/>
      <c r="G289" s="671"/>
      <c r="H289" s="71"/>
      <c r="I289" s="72"/>
      <c r="J289" s="71"/>
      <c r="K289" s="673" t="str">
        <f t="shared" si="12"/>
        <v/>
      </c>
      <c r="L289" s="673" t="str">
        <f>IF($G289="","",IF(OR('2.全体概要'!$C$15=1,'2.全体概要'!$C$15=2),INDEX($BD$15:$BD$16,MATCH($G289,$BC$15:$BC$16,-1)),IF('2.全体概要'!$C$15=3,INDEX($BD$14:$BD$15,MATCH($G289,$BC$14:$BC$15,-1)),INDEX($BD$13:$BD$14,MATCH($G289,$BC$13:$BC$14,-1)))))</f>
        <v/>
      </c>
      <c r="M289" s="673" t="str">
        <f t="shared" si="13"/>
        <v/>
      </c>
      <c r="N289" s="674">
        <f t="shared" si="14"/>
        <v>0</v>
      </c>
      <c r="O289" s="90"/>
      <c r="P289" s="160"/>
      <c r="Q289" s="66"/>
      <c r="R289" s="88"/>
      <c r="S289" s="161"/>
      <c r="T289" s="66"/>
      <c r="U289" s="90"/>
      <c r="V289" s="160"/>
      <c r="W289" s="66"/>
      <c r="X289" s="88"/>
      <c r="Y289" s="161"/>
      <c r="Z289" s="66"/>
      <c r="AA289" s="90"/>
      <c r="AB289" s="71"/>
      <c r="AC289" s="90"/>
      <c r="AD289" s="160"/>
      <c r="AE289" s="90"/>
      <c r="AF289" s="160"/>
      <c r="AG289" s="90"/>
      <c r="AH289" s="71"/>
      <c r="AI289" s="90"/>
      <c r="AJ289" s="160"/>
      <c r="AK289" s="90"/>
      <c r="AL289" s="74"/>
      <c r="AM289" s="90"/>
      <c r="AN289" s="74"/>
      <c r="AO289" s="90"/>
      <c r="AP289" s="76"/>
      <c r="AQ289" s="90"/>
      <c r="AR289" s="71"/>
      <c r="AS289" s="324"/>
      <c r="AT289" s="90"/>
      <c r="AU289" s="71"/>
      <c r="AV289" s="677" t="str">
        <f>IF(AU289="","",IF(AU289="A",'12.パネルラジエーター設備費用算出シート'!$G$13,IF(AU289="B",'12.パネルラジエーター設備費用算出シート'!$N$13,IF(AU289="C",'12.パネルラジエーター設備費用算出シート'!$G$23,IF(AU289="D",'12.パネルラジエーター設備費用算出シート'!$N$23,IF(AU289="E",'12.パネルラジエーター設備費用算出シート'!$G$33,IF(AU289="F",'12.パネルラジエーター設備費用算出シート'!$N$33,IF(AU289="G",'12.パネルラジエーター設備費用算出シート'!$G$43,IF(AU289="H",'12.パネルラジエーター設備費用算出シート'!$N$43,IF(AU289="I",'12.パネルラジエーター設備費用算出シート'!$G$54,'12.パネルラジエーター設備費用算出シート'!$N$54))))))))))</f>
        <v/>
      </c>
      <c r="AW289" s="90"/>
      <c r="AX289" s="35"/>
      <c r="AY289" s="35"/>
      <c r="AZ289" s="35"/>
      <c r="BA289" s="35"/>
      <c r="BB289" s="65"/>
      <c r="BC289" s="35"/>
      <c r="BD289" s="35"/>
      <c r="BE289" s="65"/>
      <c r="BF289" s="35"/>
      <c r="BG289" s="35"/>
      <c r="BH289" s="35"/>
      <c r="BI289" s="35"/>
    </row>
    <row r="290" spans="1:61" s="36" customFormat="1">
      <c r="A290" s="92"/>
      <c r="B290" s="67">
        <v>278</v>
      </c>
      <c r="C290" s="104"/>
      <c r="D290" s="68"/>
      <c r="E290" s="93"/>
      <c r="F290" s="671"/>
      <c r="G290" s="671"/>
      <c r="H290" s="71"/>
      <c r="I290" s="72"/>
      <c r="J290" s="71"/>
      <c r="K290" s="673" t="str">
        <f t="shared" si="12"/>
        <v/>
      </c>
      <c r="L290" s="673" t="str">
        <f>IF($G290="","",IF(OR('2.全体概要'!$C$15=1,'2.全体概要'!$C$15=2),INDEX($BD$15:$BD$16,MATCH($G290,$BC$15:$BC$16,-1)),IF('2.全体概要'!$C$15=3,INDEX($BD$14:$BD$15,MATCH($G290,$BC$14:$BC$15,-1)),INDEX($BD$13:$BD$14,MATCH($G290,$BC$13:$BC$14,-1)))))</f>
        <v/>
      </c>
      <c r="M290" s="673" t="str">
        <f t="shared" si="13"/>
        <v/>
      </c>
      <c r="N290" s="674">
        <f t="shared" si="14"/>
        <v>0</v>
      </c>
      <c r="O290" s="90"/>
      <c r="P290" s="160"/>
      <c r="Q290" s="66"/>
      <c r="R290" s="88"/>
      <c r="S290" s="161"/>
      <c r="T290" s="66"/>
      <c r="U290" s="90"/>
      <c r="V290" s="160"/>
      <c r="W290" s="66"/>
      <c r="X290" s="88"/>
      <c r="Y290" s="161"/>
      <c r="Z290" s="66"/>
      <c r="AA290" s="90"/>
      <c r="AB290" s="71"/>
      <c r="AC290" s="90"/>
      <c r="AD290" s="160"/>
      <c r="AE290" s="90"/>
      <c r="AF290" s="160"/>
      <c r="AG290" s="90"/>
      <c r="AH290" s="71"/>
      <c r="AI290" s="90"/>
      <c r="AJ290" s="160"/>
      <c r="AK290" s="90"/>
      <c r="AL290" s="74"/>
      <c r="AM290" s="90"/>
      <c r="AN290" s="74"/>
      <c r="AO290" s="90"/>
      <c r="AP290" s="76"/>
      <c r="AQ290" s="90"/>
      <c r="AR290" s="71"/>
      <c r="AS290" s="324"/>
      <c r="AT290" s="90"/>
      <c r="AU290" s="71"/>
      <c r="AV290" s="677" t="str">
        <f>IF(AU290="","",IF(AU290="A",'12.パネルラジエーター設備費用算出シート'!$G$13,IF(AU290="B",'12.パネルラジエーター設備費用算出シート'!$N$13,IF(AU290="C",'12.パネルラジエーター設備費用算出シート'!$G$23,IF(AU290="D",'12.パネルラジエーター設備費用算出シート'!$N$23,IF(AU290="E",'12.パネルラジエーター設備費用算出シート'!$G$33,IF(AU290="F",'12.パネルラジエーター設備費用算出シート'!$N$33,IF(AU290="G",'12.パネルラジエーター設備費用算出シート'!$G$43,IF(AU290="H",'12.パネルラジエーター設備費用算出シート'!$N$43,IF(AU290="I",'12.パネルラジエーター設備費用算出シート'!$G$54,'12.パネルラジエーター設備費用算出シート'!$N$54))))))))))</f>
        <v/>
      </c>
      <c r="AW290" s="90"/>
      <c r="AX290" s="35"/>
      <c r="AY290" s="35"/>
      <c r="AZ290" s="35"/>
      <c r="BA290" s="35"/>
      <c r="BB290" s="65"/>
      <c r="BC290" s="35"/>
      <c r="BD290" s="35"/>
      <c r="BE290" s="65"/>
      <c r="BF290" s="35"/>
      <c r="BG290" s="35"/>
      <c r="BH290" s="35"/>
      <c r="BI290" s="35"/>
    </row>
    <row r="291" spans="1:61" s="36" customFormat="1">
      <c r="A291" s="92"/>
      <c r="B291" s="67">
        <v>279</v>
      </c>
      <c r="C291" s="104"/>
      <c r="D291" s="68"/>
      <c r="E291" s="93"/>
      <c r="F291" s="671"/>
      <c r="G291" s="671"/>
      <c r="H291" s="71"/>
      <c r="I291" s="72"/>
      <c r="J291" s="71"/>
      <c r="K291" s="673" t="str">
        <f t="shared" si="12"/>
        <v/>
      </c>
      <c r="L291" s="673" t="str">
        <f>IF($G291="","",IF(OR('2.全体概要'!$C$15=1,'2.全体概要'!$C$15=2),INDEX($BD$15:$BD$16,MATCH($G291,$BC$15:$BC$16,-1)),IF('2.全体概要'!$C$15=3,INDEX($BD$14:$BD$15,MATCH($G291,$BC$14:$BC$15,-1)),INDEX($BD$13:$BD$14,MATCH($G291,$BC$13:$BC$14,-1)))))</f>
        <v/>
      </c>
      <c r="M291" s="673" t="str">
        <f t="shared" si="13"/>
        <v/>
      </c>
      <c r="N291" s="674">
        <f t="shared" si="14"/>
        <v>0</v>
      </c>
      <c r="O291" s="90"/>
      <c r="P291" s="160"/>
      <c r="Q291" s="66"/>
      <c r="R291" s="88"/>
      <c r="S291" s="161"/>
      <c r="T291" s="66"/>
      <c r="U291" s="90"/>
      <c r="V291" s="160"/>
      <c r="W291" s="66"/>
      <c r="X291" s="88"/>
      <c r="Y291" s="161"/>
      <c r="Z291" s="66"/>
      <c r="AA291" s="90"/>
      <c r="AB291" s="71"/>
      <c r="AC291" s="90"/>
      <c r="AD291" s="160"/>
      <c r="AE291" s="90"/>
      <c r="AF291" s="160"/>
      <c r="AG291" s="90"/>
      <c r="AH291" s="71"/>
      <c r="AI291" s="90"/>
      <c r="AJ291" s="160"/>
      <c r="AK291" s="90"/>
      <c r="AL291" s="74"/>
      <c r="AM291" s="90"/>
      <c r="AN291" s="74"/>
      <c r="AO291" s="90"/>
      <c r="AP291" s="76"/>
      <c r="AQ291" s="90"/>
      <c r="AR291" s="71"/>
      <c r="AS291" s="324"/>
      <c r="AT291" s="90"/>
      <c r="AU291" s="71"/>
      <c r="AV291" s="677" t="str">
        <f>IF(AU291="","",IF(AU291="A",'12.パネルラジエーター設備費用算出シート'!$G$13,IF(AU291="B",'12.パネルラジエーター設備費用算出シート'!$N$13,IF(AU291="C",'12.パネルラジエーター設備費用算出シート'!$G$23,IF(AU291="D",'12.パネルラジエーター設備費用算出シート'!$N$23,IF(AU291="E",'12.パネルラジエーター設備費用算出シート'!$G$33,IF(AU291="F",'12.パネルラジエーター設備費用算出シート'!$N$33,IF(AU291="G",'12.パネルラジエーター設備費用算出シート'!$G$43,IF(AU291="H",'12.パネルラジエーター設備費用算出シート'!$N$43,IF(AU291="I",'12.パネルラジエーター設備費用算出シート'!$G$54,'12.パネルラジエーター設備費用算出シート'!$N$54))))))))))</f>
        <v/>
      </c>
      <c r="AW291" s="90"/>
      <c r="AX291" s="35"/>
      <c r="AY291" s="35"/>
      <c r="AZ291" s="35"/>
      <c r="BA291" s="35"/>
      <c r="BB291" s="65"/>
      <c r="BC291" s="35"/>
      <c r="BD291" s="35"/>
      <c r="BE291" s="65"/>
      <c r="BF291" s="35"/>
      <c r="BG291" s="35"/>
      <c r="BH291" s="35"/>
      <c r="BI291" s="35"/>
    </row>
    <row r="292" spans="1:61" s="36" customFormat="1">
      <c r="A292" s="92"/>
      <c r="B292" s="67">
        <v>280</v>
      </c>
      <c r="C292" s="104"/>
      <c r="D292" s="68"/>
      <c r="E292" s="93"/>
      <c r="F292" s="671"/>
      <c r="G292" s="671"/>
      <c r="H292" s="71"/>
      <c r="I292" s="72"/>
      <c r="J292" s="71"/>
      <c r="K292" s="673" t="str">
        <f t="shared" si="12"/>
        <v/>
      </c>
      <c r="L292" s="673" t="str">
        <f>IF($G292="","",IF(OR('2.全体概要'!$C$15=1,'2.全体概要'!$C$15=2),INDEX($BD$15:$BD$16,MATCH($G292,$BC$15:$BC$16,-1)),IF('2.全体概要'!$C$15=3,INDEX($BD$14:$BD$15,MATCH($G292,$BC$14:$BC$15,-1)),INDEX($BD$13:$BD$14,MATCH($G292,$BC$13:$BC$14,-1)))))</f>
        <v/>
      </c>
      <c r="M292" s="673" t="str">
        <f t="shared" si="13"/>
        <v/>
      </c>
      <c r="N292" s="674">
        <f t="shared" si="14"/>
        <v>0</v>
      </c>
      <c r="O292" s="90"/>
      <c r="P292" s="160"/>
      <c r="Q292" s="66"/>
      <c r="R292" s="88"/>
      <c r="S292" s="161"/>
      <c r="T292" s="66"/>
      <c r="U292" s="90"/>
      <c r="V292" s="160"/>
      <c r="W292" s="66"/>
      <c r="X292" s="88"/>
      <c r="Y292" s="161"/>
      <c r="Z292" s="66"/>
      <c r="AA292" s="90"/>
      <c r="AB292" s="71"/>
      <c r="AC292" s="90"/>
      <c r="AD292" s="160"/>
      <c r="AE292" s="90"/>
      <c r="AF292" s="160"/>
      <c r="AG292" s="90"/>
      <c r="AH292" s="71"/>
      <c r="AI292" s="90"/>
      <c r="AJ292" s="160"/>
      <c r="AK292" s="90"/>
      <c r="AL292" s="74"/>
      <c r="AM292" s="90"/>
      <c r="AN292" s="74"/>
      <c r="AO292" s="90"/>
      <c r="AP292" s="76"/>
      <c r="AQ292" s="90"/>
      <c r="AR292" s="71"/>
      <c r="AS292" s="324"/>
      <c r="AT292" s="90"/>
      <c r="AU292" s="71"/>
      <c r="AV292" s="677" t="str">
        <f>IF(AU292="","",IF(AU292="A",'12.パネルラジエーター設備費用算出シート'!$G$13,IF(AU292="B",'12.パネルラジエーター設備費用算出シート'!$N$13,IF(AU292="C",'12.パネルラジエーター設備費用算出シート'!$G$23,IF(AU292="D",'12.パネルラジエーター設備費用算出シート'!$N$23,IF(AU292="E",'12.パネルラジエーター設備費用算出シート'!$G$33,IF(AU292="F",'12.パネルラジエーター設備費用算出シート'!$N$33,IF(AU292="G",'12.パネルラジエーター設備費用算出シート'!$G$43,IF(AU292="H",'12.パネルラジエーター設備費用算出シート'!$N$43,IF(AU292="I",'12.パネルラジエーター設備費用算出シート'!$G$54,'12.パネルラジエーター設備費用算出シート'!$N$54))))))))))</f>
        <v/>
      </c>
      <c r="AW292" s="90"/>
      <c r="AX292" s="35"/>
      <c r="AY292" s="35"/>
      <c r="AZ292" s="35"/>
      <c r="BA292" s="35"/>
      <c r="BB292" s="65"/>
      <c r="BC292" s="35"/>
      <c r="BD292" s="35"/>
      <c r="BE292" s="65"/>
      <c r="BF292" s="35"/>
      <c r="BG292" s="35"/>
      <c r="BH292" s="35"/>
      <c r="BI292" s="35"/>
    </row>
    <row r="293" spans="1:61" s="36" customFormat="1">
      <c r="A293" s="92"/>
      <c r="B293" s="67">
        <v>281</v>
      </c>
      <c r="C293" s="104"/>
      <c r="D293" s="68"/>
      <c r="E293" s="93"/>
      <c r="F293" s="671"/>
      <c r="G293" s="671"/>
      <c r="H293" s="71"/>
      <c r="I293" s="72"/>
      <c r="J293" s="71"/>
      <c r="K293" s="673" t="str">
        <f t="shared" si="12"/>
        <v/>
      </c>
      <c r="L293" s="673" t="str">
        <f>IF($G293="","",IF(OR('2.全体概要'!$C$15=1,'2.全体概要'!$C$15=2),INDEX($BD$15:$BD$16,MATCH($G293,$BC$15:$BC$16,-1)),IF('2.全体概要'!$C$15=3,INDEX($BD$14:$BD$15,MATCH($G293,$BC$14:$BC$15,-1)),INDEX($BD$13:$BD$14,MATCH($G293,$BC$13:$BC$14,-1)))))</f>
        <v/>
      </c>
      <c r="M293" s="673" t="str">
        <f t="shared" si="13"/>
        <v/>
      </c>
      <c r="N293" s="674">
        <f t="shared" si="14"/>
        <v>0</v>
      </c>
      <c r="O293" s="90"/>
      <c r="P293" s="160"/>
      <c r="Q293" s="66"/>
      <c r="R293" s="88"/>
      <c r="S293" s="161"/>
      <c r="T293" s="66"/>
      <c r="U293" s="90"/>
      <c r="V293" s="160"/>
      <c r="W293" s="66"/>
      <c r="X293" s="88"/>
      <c r="Y293" s="161"/>
      <c r="Z293" s="66"/>
      <c r="AA293" s="90"/>
      <c r="AB293" s="71"/>
      <c r="AC293" s="90"/>
      <c r="AD293" s="160"/>
      <c r="AE293" s="90"/>
      <c r="AF293" s="160"/>
      <c r="AG293" s="90"/>
      <c r="AH293" s="71"/>
      <c r="AI293" s="90"/>
      <c r="AJ293" s="160"/>
      <c r="AK293" s="90"/>
      <c r="AL293" s="74"/>
      <c r="AM293" s="90"/>
      <c r="AN293" s="74"/>
      <c r="AO293" s="90"/>
      <c r="AP293" s="76"/>
      <c r="AQ293" s="90"/>
      <c r="AR293" s="71"/>
      <c r="AS293" s="324"/>
      <c r="AT293" s="90"/>
      <c r="AU293" s="71"/>
      <c r="AV293" s="677" t="str">
        <f>IF(AU293="","",IF(AU293="A",'12.パネルラジエーター設備費用算出シート'!$G$13,IF(AU293="B",'12.パネルラジエーター設備費用算出シート'!$N$13,IF(AU293="C",'12.パネルラジエーター設備費用算出シート'!$G$23,IF(AU293="D",'12.パネルラジエーター設備費用算出シート'!$N$23,IF(AU293="E",'12.パネルラジエーター設備費用算出シート'!$G$33,IF(AU293="F",'12.パネルラジエーター設備費用算出シート'!$N$33,IF(AU293="G",'12.パネルラジエーター設備費用算出シート'!$G$43,IF(AU293="H",'12.パネルラジエーター設備費用算出シート'!$N$43,IF(AU293="I",'12.パネルラジエーター設備費用算出シート'!$G$54,'12.パネルラジエーター設備費用算出シート'!$N$54))))))))))</f>
        <v/>
      </c>
      <c r="AW293" s="90"/>
      <c r="AX293" s="35"/>
      <c r="AY293" s="35"/>
      <c r="AZ293" s="35"/>
      <c r="BA293" s="35"/>
      <c r="BB293" s="65"/>
      <c r="BC293" s="35"/>
      <c r="BD293" s="35"/>
      <c r="BE293" s="65"/>
      <c r="BF293" s="35"/>
      <c r="BG293" s="35"/>
      <c r="BH293" s="35"/>
      <c r="BI293" s="35"/>
    </row>
    <row r="294" spans="1:61" s="36" customFormat="1">
      <c r="A294" s="92"/>
      <c r="B294" s="67">
        <v>282</v>
      </c>
      <c r="C294" s="104"/>
      <c r="D294" s="68"/>
      <c r="E294" s="93"/>
      <c r="F294" s="671"/>
      <c r="G294" s="671"/>
      <c r="H294" s="71"/>
      <c r="I294" s="72"/>
      <c r="J294" s="71"/>
      <c r="K294" s="673" t="str">
        <f t="shared" si="12"/>
        <v/>
      </c>
      <c r="L294" s="673" t="str">
        <f>IF($G294="","",IF(OR('2.全体概要'!$C$15=1,'2.全体概要'!$C$15=2),INDEX($BD$15:$BD$16,MATCH($G294,$BC$15:$BC$16,-1)),IF('2.全体概要'!$C$15=3,INDEX($BD$14:$BD$15,MATCH($G294,$BC$14:$BC$15,-1)),INDEX($BD$13:$BD$14,MATCH($G294,$BC$13:$BC$14,-1)))))</f>
        <v/>
      </c>
      <c r="M294" s="673" t="str">
        <f t="shared" si="13"/>
        <v/>
      </c>
      <c r="N294" s="674">
        <f t="shared" si="14"/>
        <v>0</v>
      </c>
      <c r="O294" s="90"/>
      <c r="P294" s="160"/>
      <c r="Q294" s="66"/>
      <c r="R294" s="88"/>
      <c r="S294" s="161"/>
      <c r="T294" s="66"/>
      <c r="U294" s="90"/>
      <c r="V294" s="160"/>
      <c r="W294" s="66"/>
      <c r="X294" s="88"/>
      <c r="Y294" s="161"/>
      <c r="Z294" s="66"/>
      <c r="AA294" s="90"/>
      <c r="AB294" s="71"/>
      <c r="AC294" s="90"/>
      <c r="AD294" s="160"/>
      <c r="AE294" s="90"/>
      <c r="AF294" s="160"/>
      <c r="AG294" s="90"/>
      <c r="AH294" s="71"/>
      <c r="AI294" s="90"/>
      <c r="AJ294" s="160"/>
      <c r="AK294" s="90"/>
      <c r="AL294" s="74"/>
      <c r="AM294" s="90"/>
      <c r="AN294" s="74"/>
      <c r="AO294" s="90"/>
      <c r="AP294" s="76"/>
      <c r="AQ294" s="90"/>
      <c r="AR294" s="71"/>
      <c r="AS294" s="324"/>
      <c r="AT294" s="90"/>
      <c r="AU294" s="71"/>
      <c r="AV294" s="677" t="str">
        <f>IF(AU294="","",IF(AU294="A",'12.パネルラジエーター設備費用算出シート'!$G$13,IF(AU294="B",'12.パネルラジエーター設備費用算出シート'!$N$13,IF(AU294="C",'12.パネルラジエーター設備費用算出シート'!$G$23,IF(AU294="D",'12.パネルラジエーター設備費用算出シート'!$N$23,IF(AU294="E",'12.パネルラジエーター設備費用算出シート'!$G$33,IF(AU294="F",'12.パネルラジエーター設備費用算出シート'!$N$33,IF(AU294="G",'12.パネルラジエーター設備費用算出シート'!$G$43,IF(AU294="H",'12.パネルラジエーター設備費用算出シート'!$N$43,IF(AU294="I",'12.パネルラジエーター設備費用算出シート'!$G$54,'12.パネルラジエーター設備費用算出シート'!$N$54))))))))))</f>
        <v/>
      </c>
      <c r="AW294" s="90"/>
      <c r="AX294" s="35"/>
      <c r="AY294" s="35"/>
      <c r="AZ294" s="35"/>
      <c r="BA294" s="35"/>
      <c r="BB294" s="65"/>
      <c r="BC294" s="35"/>
      <c r="BD294" s="35"/>
      <c r="BE294" s="65"/>
      <c r="BF294" s="35"/>
      <c r="BG294" s="35"/>
      <c r="BH294" s="35"/>
      <c r="BI294" s="35"/>
    </row>
    <row r="295" spans="1:61" s="36" customFormat="1">
      <c r="A295" s="92"/>
      <c r="B295" s="67">
        <v>283</v>
      </c>
      <c r="C295" s="104"/>
      <c r="D295" s="68"/>
      <c r="E295" s="93"/>
      <c r="F295" s="671"/>
      <c r="G295" s="671"/>
      <c r="H295" s="71"/>
      <c r="I295" s="72"/>
      <c r="J295" s="71"/>
      <c r="K295" s="673" t="str">
        <f t="shared" si="12"/>
        <v/>
      </c>
      <c r="L295" s="673" t="str">
        <f>IF($G295="","",IF(OR('2.全体概要'!$C$15=1,'2.全体概要'!$C$15=2),INDEX($BD$15:$BD$16,MATCH($G295,$BC$15:$BC$16,-1)),IF('2.全体概要'!$C$15=3,INDEX($BD$14:$BD$15,MATCH($G295,$BC$14:$BC$15,-1)),INDEX($BD$13:$BD$14,MATCH($G295,$BC$13:$BC$14,-1)))))</f>
        <v/>
      </c>
      <c r="M295" s="673" t="str">
        <f t="shared" si="13"/>
        <v/>
      </c>
      <c r="N295" s="674">
        <f t="shared" si="14"/>
        <v>0</v>
      </c>
      <c r="O295" s="90"/>
      <c r="P295" s="160"/>
      <c r="Q295" s="66"/>
      <c r="R295" s="88"/>
      <c r="S295" s="161"/>
      <c r="T295" s="66"/>
      <c r="U295" s="90"/>
      <c r="V295" s="160"/>
      <c r="W295" s="66"/>
      <c r="X295" s="88"/>
      <c r="Y295" s="161"/>
      <c r="Z295" s="66"/>
      <c r="AA295" s="90"/>
      <c r="AB295" s="71"/>
      <c r="AC295" s="90"/>
      <c r="AD295" s="160"/>
      <c r="AE295" s="90"/>
      <c r="AF295" s="160"/>
      <c r="AG295" s="90"/>
      <c r="AH295" s="71"/>
      <c r="AI295" s="90"/>
      <c r="AJ295" s="160"/>
      <c r="AK295" s="90"/>
      <c r="AL295" s="74"/>
      <c r="AM295" s="90"/>
      <c r="AN295" s="74"/>
      <c r="AO295" s="90"/>
      <c r="AP295" s="76"/>
      <c r="AQ295" s="90"/>
      <c r="AR295" s="71"/>
      <c r="AS295" s="324"/>
      <c r="AT295" s="90"/>
      <c r="AU295" s="71"/>
      <c r="AV295" s="677" t="str">
        <f>IF(AU295="","",IF(AU295="A",'12.パネルラジエーター設備費用算出シート'!$G$13,IF(AU295="B",'12.パネルラジエーター設備費用算出シート'!$N$13,IF(AU295="C",'12.パネルラジエーター設備費用算出シート'!$G$23,IF(AU295="D",'12.パネルラジエーター設備費用算出シート'!$N$23,IF(AU295="E",'12.パネルラジエーター設備費用算出シート'!$G$33,IF(AU295="F",'12.パネルラジエーター設備費用算出シート'!$N$33,IF(AU295="G",'12.パネルラジエーター設備費用算出シート'!$G$43,IF(AU295="H",'12.パネルラジエーター設備費用算出シート'!$N$43,IF(AU295="I",'12.パネルラジエーター設備費用算出シート'!$G$54,'12.パネルラジエーター設備費用算出シート'!$N$54))))))))))</f>
        <v/>
      </c>
      <c r="AW295" s="90"/>
      <c r="AX295" s="35"/>
      <c r="AY295" s="35"/>
      <c r="AZ295" s="35"/>
      <c r="BA295" s="35"/>
      <c r="BB295" s="65"/>
      <c r="BC295" s="35"/>
      <c r="BD295" s="35"/>
      <c r="BE295" s="65"/>
      <c r="BF295" s="35"/>
      <c r="BG295" s="35"/>
      <c r="BH295" s="35"/>
      <c r="BI295" s="35"/>
    </row>
    <row r="296" spans="1:61" s="36" customFormat="1">
      <c r="A296" s="92"/>
      <c r="B296" s="67">
        <v>284</v>
      </c>
      <c r="C296" s="104"/>
      <c r="D296" s="68"/>
      <c r="E296" s="93"/>
      <c r="F296" s="671"/>
      <c r="G296" s="671"/>
      <c r="H296" s="71"/>
      <c r="I296" s="72"/>
      <c r="J296" s="71"/>
      <c r="K296" s="673" t="str">
        <f t="shared" si="12"/>
        <v/>
      </c>
      <c r="L296" s="673" t="str">
        <f>IF($G296="","",IF(OR('2.全体概要'!$C$15=1,'2.全体概要'!$C$15=2),INDEX($BD$15:$BD$16,MATCH($G296,$BC$15:$BC$16,-1)),IF('2.全体概要'!$C$15=3,INDEX($BD$14:$BD$15,MATCH($G296,$BC$14:$BC$15,-1)),INDEX($BD$13:$BD$14,MATCH($G296,$BC$13:$BC$14,-1)))))</f>
        <v/>
      </c>
      <c r="M296" s="673" t="str">
        <f t="shared" si="13"/>
        <v/>
      </c>
      <c r="N296" s="674">
        <f t="shared" si="14"/>
        <v>0</v>
      </c>
      <c r="O296" s="90"/>
      <c r="P296" s="160"/>
      <c r="Q296" s="66"/>
      <c r="R296" s="88"/>
      <c r="S296" s="161"/>
      <c r="T296" s="66"/>
      <c r="U296" s="90"/>
      <c r="V296" s="160"/>
      <c r="W296" s="66"/>
      <c r="X296" s="88"/>
      <c r="Y296" s="161"/>
      <c r="Z296" s="66"/>
      <c r="AA296" s="90"/>
      <c r="AB296" s="71"/>
      <c r="AC296" s="90"/>
      <c r="AD296" s="160"/>
      <c r="AE296" s="90"/>
      <c r="AF296" s="160"/>
      <c r="AG296" s="90"/>
      <c r="AH296" s="71"/>
      <c r="AI296" s="90"/>
      <c r="AJ296" s="160"/>
      <c r="AK296" s="90"/>
      <c r="AL296" s="74"/>
      <c r="AM296" s="90"/>
      <c r="AN296" s="74"/>
      <c r="AO296" s="90"/>
      <c r="AP296" s="76"/>
      <c r="AQ296" s="90"/>
      <c r="AR296" s="71"/>
      <c r="AS296" s="324"/>
      <c r="AT296" s="90"/>
      <c r="AU296" s="71"/>
      <c r="AV296" s="677" t="str">
        <f>IF(AU296="","",IF(AU296="A",'12.パネルラジエーター設備費用算出シート'!$G$13,IF(AU296="B",'12.パネルラジエーター設備費用算出シート'!$N$13,IF(AU296="C",'12.パネルラジエーター設備費用算出シート'!$G$23,IF(AU296="D",'12.パネルラジエーター設備費用算出シート'!$N$23,IF(AU296="E",'12.パネルラジエーター設備費用算出シート'!$G$33,IF(AU296="F",'12.パネルラジエーター設備費用算出シート'!$N$33,IF(AU296="G",'12.パネルラジエーター設備費用算出シート'!$G$43,IF(AU296="H",'12.パネルラジエーター設備費用算出シート'!$N$43,IF(AU296="I",'12.パネルラジエーター設備費用算出シート'!$G$54,'12.パネルラジエーター設備費用算出シート'!$N$54))))))))))</f>
        <v/>
      </c>
      <c r="AW296" s="90"/>
      <c r="AX296" s="35"/>
      <c r="AY296" s="35"/>
      <c r="AZ296" s="35"/>
      <c r="BA296" s="35"/>
      <c r="BB296" s="65"/>
      <c r="BC296" s="35"/>
      <c r="BD296" s="35"/>
      <c r="BE296" s="65"/>
      <c r="BF296" s="35"/>
      <c r="BG296" s="35"/>
      <c r="BH296" s="35"/>
      <c r="BI296" s="35"/>
    </row>
    <row r="297" spans="1:61" s="36" customFormat="1">
      <c r="A297" s="92"/>
      <c r="B297" s="67">
        <v>285</v>
      </c>
      <c r="C297" s="104"/>
      <c r="D297" s="68"/>
      <c r="E297" s="93"/>
      <c r="F297" s="671"/>
      <c r="G297" s="671"/>
      <c r="H297" s="71"/>
      <c r="I297" s="72"/>
      <c r="J297" s="71"/>
      <c r="K297" s="673" t="str">
        <f t="shared" si="12"/>
        <v/>
      </c>
      <c r="L297" s="673" t="str">
        <f>IF($G297="","",IF(OR('2.全体概要'!$C$15=1,'2.全体概要'!$C$15=2),INDEX($BD$15:$BD$16,MATCH($G297,$BC$15:$BC$16,-1)),IF('2.全体概要'!$C$15=3,INDEX($BD$14:$BD$15,MATCH($G297,$BC$14:$BC$15,-1)),INDEX($BD$13:$BD$14,MATCH($G297,$BC$13:$BC$14,-1)))))</f>
        <v/>
      </c>
      <c r="M297" s="673" t="str">
        <f t="shared" si="13"/>
        <v/>
      </c>
      <c r="N297" s="674">
        <f t="shared" si="14"/>
        <v>0</v>
      </c>
      <c r="O297" s="90"/>
      <c r="P297" s="160"/>
      <c r="Q297" s="66"/>
      <c r="R297" s="88"/>
      <c r="S297" s="161"/>
      <c r="T297" s="66"/>
      <c r="U297" s="90"/>
      <c r="V297" s="160"/>
      <c r="W297" s="66"/>
      <c r="X297" s="88"/>
      <c r="Y297" s="161"/>
      <c r="Z297" s="66"/>
      <c r="AA297" s="90"/>
      <c r="AB297" s="71"/>
      <c r="AC297" s="90"/>
      <c r="AD297" s="160"/>
      <c r="AE297" s="90"/>
      <c r="AF297" s="160"/>
      <c r="AG297" s="90"/>
      <c r="AH297" s="71"/>
      <c r="AI297" s="90"/>
      <c r="AJ297" s="160"/>
      <c r="AK297" s="90"/>
      <c r="AL297" s="74"/>
      <c r="AM297" s="90"/>
      <c r="AN297" s="74"/>
      <c r="AO297" s="90"/>
      <c r="AP297" s="76"/>
      <c r="AQ297" s="90"/>
      <c r="AR297" s="71"/>
      <c r="AS297" s="324"/>
      <c r="AT297" s="90"/>
      <c r="AU297" s="71"/>
      <c r="AV297" s="677" t="str">
        <f>IF(AU297="","",IF(AU297="A",'12.パネルラジエーター設備費用算出シート'!$G$13,IF(AU297="B",'12.パネルラジエーター設備費用算出シート'!$N$13,IF(AU297="C",'12.パネルラジエーター設備費用算出シート'!$G$23,IF(AU297="D",'12.パネルラジエーター設備費用算出シート'!$N$23,IF(AU297="E",'12.パネルラジエーター設備費用算出シート'!$G$33,IF(AU297="F",'12.パネルラジエーター設備費用算出シート'!$N$33,IF(AU297="G",'12.パネルラジエーター設備費用算出シート'!$G$43,IF(AU297="H",'12.パネルラジエーター設備費用算出シート'!$N$43,IF(AU297="I",'12.パネルラジエーター設備費用算出シート'!$G$54,'12.パネルラジエーター設備費用算出シート'!$N$54))))))))))</f>
        <v/>
      </c>
      <c r="AW297" s="90"/>
      <c r="AX297" s="35"/>
      <c r="AY297" s="35"/>
      <c r="AZ297" s="35"/>
      <c r="BA297" s="35"/>
      <c r="BB297" s="65"/>
      <c r="BC297" s="35"/>
      <c r="BD297" s="35"/>
      <c r="BE297" s="65"/>
      <c r="BF297" s="35"/>
      <c r="BG297" s="35"/>
      <c r="BH297" s="35"/>
      <c r="BI297" s="35"/>
    </row>
    <row r="298" spans="1:61" s="36" customFormat="1">
      <c r="A298" s="92"/>
      <c r="B298" s="67">
        <v>286</v>
      </c>
      <c r="C298" s="104"/>
      <c r="D298" s="68"/>
      <c r="E298" s="93"/>
      <c r="F298" s="671"/>
      <c r="G298" s="671"/>
      <c r="H298" s="71"/>
      <c r="I298" s="72"/>
      <c r="J298" s="71"/>
      <c r="K298" s="673" t="str">
        <f t="shared" si="12"/>
        <v/>
      </c>
      <c r="L298" s="673" t="str">
        <f>IF($G298="","",IF(OR('2.全体概要'!$C$15=1,'2.全体概要'!$C$15=2),INDEX($BD$15:$BD$16,MATCH($G298,$BC$15:$BC$16,-1)),IF('2.全体概要'!$C$15=3,INDEX($BD$14:$BD$15,MATCH($G298,$BC$14:$BC$15,-1)),INDEX($BD$13:$BD$14,MATCH($G298,$BC$13:$BC$14,-1)))))</f>
        <v/>
      </c>
      <c r="M298" s="673" t="str">
        <f t="shared" si="13"/>
        <v/>
      </c>
      <c r="N298" s="674">
        <f t="shared" si="14"/>
        <v>0</v>
      </c>
      <c r="O298" s="90"/>
      <c r="P298" s="160"/>
      <c r="Q298" s="66"/>
      <c r="R298" s="88"/>
      <c r="S298" s="161"/>
      <c r="T298" s="66"/>
      <c r="U298" s="90"/>
      <c r="V298" s="160"/>
      <c r="W298" s="66"/>
      <c r="X298" s="88"/>
      <c r="Y298" s="161"/>
      <c r="Z298" s="66"/>
      <c r="AA298" s="90"/>
      <c r="AB298" s="71"/>
      <c r="AC298" s="90"/>
      <c r="AD298" s="160"/>
      <c r="AE298" s="90"/>
      <c r="AF298" s="160"/>
      <c r="AG298" s="90"/>
      <c r="AH298" s="71"/>
      <c r="AI298" s="90"/>
      <c r="AJ298" s="160"/>
      <c r="AK298" s="90"/>
      <c r="AL298" s="74"/>
      <c r="AM298" s="90"/>
      <c r="AN298" s="74"/>
      <c r="AO298" s="90"/>
      <c r="AP298" s="76"/>
      <c r="AQ298" s="90"/>
      <c r="AR298" s="71"/>
      <c r="AS298" s="324"/>
      <c r="AT298" s="90"/>
      <c r="AU298" s="71"/>
      <c r="AV298" s="677" t="str">
        <f>IF(AU298="","",IF(AU298="A",'12.パネルラジエーター設備費用算出シート'!$G$13,IF(AU298="B",'12.パネルラジエーター設備費用算出シート'!$N$13,IF(AU298="C",'12.パネルラジエーター設備費用算出シート'!$G$23,IF(AU298="D",'12.パネルラジエーター設備費用算出シート'!$N$23,IF(AU298="E",'12.パネルラジエーター設備費用算出シート'!$G$33,IF(AU298="F",'12.パネルラジエーター設備費用算出シート'!$N$33,IF(AU298="G",'12.パネルラジエーター設備費用算出シート'!$G$43,IF(AU298="H",'12.パネルラジエーター設備費用算出シート'!$N$43,IF(AU298="I",'12.パネルラジエーター設備費用算出シート'!$G$54,'12.パネルラジエーター設備費用算出シート'!$N$54))))))))))</f>
        <v/>
      </c>
      <c r="AW298" s="90"/>
      <c r="AX298" s="35"/>
      <c r="AY298" s="35"/>
      <c r="AZ298" s="35"/>
      <c r="BA298" s="35"/>
      <c r="BB298" s="65"/>
      <c r="BC298" s="35"/>
      <c r="BD298" s="35"/>
      <c r="BE298" s="65"/>
      <c r="BF298" s="35"/>
      <c r="BG298" s="35"/>
      <c r="BH298" s="35"/>
      <c r="BI298" s="35"/>
    </row>
    <row r="299" spans="1:61" s="36" customFormat="1">
      <c r="A299" s="92"/>
      <c r="B299" s="67">
        <v>287</v>
      </c>
      <c r="C299" s="104"/>
      <c r="D299" s="68"/>
      <c r="E299" s="93"/>
      <c r="F299" s="671"/>
      <c r="G299" s="671"/>
      <c r="H299" s="71"/>
      <c r="I299" s="72"/>
      <c r="J299" s="71"/>
      <c r="K299" s="673" t="str">
        <f t="shared" si="12"/>
        <v/>
      </c>
      <c r="L299" s="673" t="str">
        <f>IF($G299="","",IF(OR('2.全体概要'!$C$15=1,'2.全体概要'!$C$15=2),INDEX($BD$15:$BD$16,MATCH($G299,$BC$15:$BC$16,-1)),IF('2.全体概要'!$C$15=3,INDEX($BD$14:$BD$15,MATCH($G299,$BC$14:$BC$15,-1)),INDEX($BD$13:$BD$14,MATCH($G299,$BC$13:$BC$14,-1)))))</f>
        <v/>
      </c>
      <c r="M299" s="673" t="str">
        <f t="shared" si="13"/>
        <v/>
      </c>
      <c r="N299" s="674">
        <f t="shared" si="14"/>
        <v>0</v>
      </c>
      <c r="O299" s="90"/>
      <c r="P299" s="160"/>
      <c r="Q299" s="66"/>
      <c r="R299" s="88"/>
      <c r="S299" s="161"/>
      <c r="T299" s="66"/>
      <c r="U299" s="90"/>
      <c r="V299" s="160"/>
      <c r="W299" s="66"/>
      <c r="X299" s="88"/>
      <c r="Y299" s="161"/>
      <c r="Z299" s="66"/>
      <c r="AA299" s="90"/>
      <c r="AB299" s="71"/>
      <c r="AC299" s="90"/>
      <c r="AD299" s="160"/>
      <c r="AE299" s="90"/>
      <c r="AF299" s="160"/>
      <c r="AG299" s="90"/>
      <c r="AH299" s="71"/>
      <c r="AI299" s="90"/>
      <c r="AJ299" s="160"/>
      <c r="AK299" s="90"/>
      <c r="AL299" s="74"/>
      <c r="AM299" s="90"/>
      <c r="AN299" s="74"/>
      <c r="AO299" s="90"/>
      <c r="AP299" s="76"/>
      <c r="AQ299" s="90"/>
      <c r="AR299" s="71"/>
      <c r="AS299" s="324"/>
      <c r="AT299" s="90"/>
      <c r="AU299" s="71"/>
      <c r="AV299" s="677" t="str">
        <f>IF(AU299="","",IF(AU299="A",'12.パネルラジエーター設備費用算出シート'!$G$13,IF(AU299="B",'12.パネルラジエーター設備費用算出シート'!$N$13,IF(AU299="C",'12.パネルラジエーター設備費用算出シート'!$G$23,IF(AU299="D",'12.パネルラジエーター設備費用算出シート'!$N$23,IF(AU299="E",'12.パネルラジエーター設備費用算出シート'!$G$33,IF(AU299="F",'12.パネルラジエーター設備費用算出シート'!$N$33,IF(AU299="G",'12.パネルラジエーター設備費用算出シート'!$G$43,IF(AU299="H",'12.パネルラジエーター設備費用算出シート'!$N$43,IF(AU299="I",'12.パネルラジエーター設備費用算出シート'!$G$54,'12.パネルラジエーター設備費用算出シート'!$N$54))))))))))</f>
        <v/>
      </c>
      <c r="AW299" s="90"/>
      <c r="AX299" s="35"/>
      <c r="AY299" s="35"/>
      <c r="AZ299" s="35"/>
      <c r="BA299" s="35"/>
      <c r="BB299" s="65"/>
      <c r="BC299" s="35"/>
      <c r="BD299" s="35"/>
      <c r="BE299" s="65"/>
      <c r="BF299" s="35"/>
      <c r="BG299" s="35"/>
      <c r="BH299" s="35"/>
      <c r="BI299" s="35"/>
    </row>
    <row r="300" spans="1:61" s="36" customFormat="1">
      <c r="A300" s="92"/>
      <c r="B300" s="67">
        <v>288</v>
      </c>
      <c r="C300" s="104"/>
      <c r="D300" s="68"/>
      <c r="E300" s="93"/>
      <c r="F300" s="671"/>
      <c r="G300" s="671"/>
      <c r="H300" s="71"/>
      <c r="I300" s="72"/>
      <c r="J300" s="71"/>
      <c r="K300" s="673" t="str">
        <f t="shared" si="12"/>
        <v/>
      </c>
      <c r="L300" s="673" t="str">
        <f>IF($G300="","",IF(OR('2.全体概要'!$C$15=1,'2.全体概要'!$C$15=2),INDEX($BD$15:$BD$16,MATCH($G300,$BC$15:$BC$16,-1)),IF('2.全体概要'!$C$15=3,INDEX($BD$14:$BD$15,MATCH($G300,$BC$14:$BC$15,-1)),INDEX($BD$13:$BD$14,MATCH($G300,$BC$13:$BC$14,-1)))))</f>
        <v/>
      </c>
      <c r="M300" s="673" t="str">
        <f t="shared" si="13"/>
        <v/>
      </c>
      <c r="N300" s="674">
        <f t="shared" si="14"/>
        <v>0</v>
      </c>
      <c r="O300" s="90"/>
      <c r="P300" s="160"/>
      <c r="Q300" s="66"/>
      <c r="R300" s="88"/>
      <c r="S300" s="161"/>
      <c r="T300" s="66"/>
      <c r="U300" s="90"/>
      <c r="V300" s="160"/>
      <c r="W300" s="66"/>
      <c r="X300" s="88"/>
      <c r="Y300" s="161"/>
      <c r="Z300" s="66"/>
      <c r="AA300" s="90"/>
      <c r="AB300" s="71"/>
      <c r="AC300" s="90"/>
      <c r="AD300" s="160"/>
      <c r="AE300" s="90"/>
      <c r="AF300" s="160"/>
      <c r="AG300" s="90"/>
      <c r="AH300" s="71"/>
      <c r="AI300" s="90"/>
      <c r="AJ300" s="160"/>
      <c r="AK300" s="90"/>
      <c r="AL300" s="74"/>
      <c r="AM300" s="90"/>
      <c r="AN300" s="74"/>
      <c r="AO300" s="90"/>
      <c r="AP300" s="76"/>
      <c r="AQ300" s="90"/>
      <c r="AR300" s="71"/>
      <c r="AS300" s="324"/>
      <c r="AT300" s="90"/>
      <c r="AU300" s="71"/>
      <c r="AV300" s="677" t="str">
        <f>IF(AU300="","",IF(AU300="A",'12.パネルラジエーター設備費用算出シート'!$G$13,IF(AU300="B",'12.パネルラジエーター設備費用算出シート'!$N$13,IF(AU300="C",'12.パネルラジエーター設備費用算出シート'!$G$23,IF(AU300="D",'12.パネルラジエーター設備費用算出シート'!$N$23,IF(AU300="E",'12.パネルラジエーター設備費用算出シート'!$G$33,IF(AU300="F",'12.パネルラジエーター設備費用算出シート'!$N$33,IF(AU300="G",'12.パネルラジエーター設備費用算出シート'!$G$43,IF(AU300="H",'12.パネルラジエーター設備費用算出シート'!$N$43,IF(AU300="I",'12.パネルラジエーター設備費用算出シート'!$G$54,'12.パネルラジエーター設備費用算出シート'!$N$54))))))))))</f>
        <v/>
      </c>
      <c r="AW300" s="90"/>
      <c r="AX300" s="35"/>
      <c r="AY300" s="35"/>
      <c r="AZ300" s="35"/>
      <c r="BA300" s="35"/>
      <c r="BB300" s="65"/>
      <c r="BC300" s="35"/>
      <c r="BD300" s="35"/>
      <c r="BE300" s="65"/>
      <c r="BF300" s="35"/>
      <c r="BG300" s="35"/>
      <c r="BH300" s="35"/>
      <c r="BI300" s="35"/>
    </row>
    <row r="301" spans="1:61" s="36" customFormat="1">
      <c r="A301" s="92"/>
      <c r="B301" s="67">
        <v>289</v>
      </c>
      <c r="C301" s="104"/>
      <c r="D301" s="68"/>
      <c r="E301" s="93"/>
      <c r="F301" s="671"/>
      <c r="G301" s="671"/>
      <c r="H301" s="71"/>
      <c r="I301" s="72"/>
      <c r="J301" s="71"/>
      <c r="K301" s="673" t="str">
        <f t="shared" si="12"/>
        <v/>
      </c>
      <c r="L301" s="673" t="str">
        <f>IF($G301="","",IF(OR('2.全体概要'!$C$15=1,'2.全体概要'!$C$15=2),INDEX($BD$15:$BD$16,MATCH($G301,$BC$15:$BC$16,-1)),IF('2.全体概要'!$C$15=3,INDEX($BD$14:$BD$15,MATCH($G301,$BC$14:$BC$15,-1)),INDEX($BD$13:$BD$14,MATCH($G301,$BC$13:$BC$14,-1)))))</f>
        <v/>
      </c>
      <c r="M301" s="673" t="str">
        <f t="shared" si="13"/>
        <v/>
      </c>
      <c r="N301" s="674">
        <f t="shared" si="14"/>
        <v>0</v>
      </c>
      <c r="O301" s="90"/>
      <c r="P301" s="160"/>
      <c r="Q301" s="66"/>
      <c r="R301" s="88"/>
      <c r="S301" s="161"/>
      <c r="T301" s="66"/>
      <c r="U301" s="90"/>
      <c r="V301" s="160"/>
      <c r="W301" s="66"/>
      <c r="X301" s="88"/>
      <c r="Y301" s="161"/>
      <c r="Z301" s="66"/>
      <c r="AA301" s="90"/>
      <c r="AB301" s="71"/>
      <c r="AC301" s="90"/>
      <c r="AD301" s="160"/>
      <c r="AE301" s="90"/>
      <c r="AF301" s="160"/>
      <c r="AG301" s="90"/>
      <c r="AH301" s="71"/>
      <c r="AI301" s="90"/>
      <c r="AJ301" s="160"/>
      <c r="AK301" s="90"/>
      <c r="AL301" s="74"/>
      <c r="AM301" s="90"/>
      <c r="AN301" s="74"/>
      <c r="AO301" s="90"/>
      <c r="AP301" s="76"/>
      <c r="AQ301" s="90"/>
      <c r="AR301" s="71"/>
      <c r="AS301" s="324"/>
      <c r="AT301" s="90"/>
      <c r="AU301" s="71"/>
      <c r="AV301" s="677" t="str">
        <f>IF(AU301="","",IF(AU301="A",'12.パネルラジエーター設備費用算出シート'!$G$13,IF(AU301="B",'12.パネルラジエーター設備費用算出シート'!$N$13,IF(AU301="C",'12.パネルラジエーター設備費用算出シート'!$G$23,IF(AU301="D",'12.パネルラジエーター設備費用算出シート'!$N$23,IF(AU301="E",'12.パネルラジエーター設備費用算出シート'!$G$33,IF(AU301="F",'12.パネルラジエーター設備費用算出シート'!$N$33,IF(AU301="G",'12.パネルラジエーター設備費用算出シート'!$G$43,IF(AU301="H",'12.パネルラジエーター設備費用算出シート'!$N$43,IF(AU301="I",'12.パネルラジエーター設備費用算出シート'!$G$54,'12.パネルラジエーター設備費用算出シート'!$N$54))))))))))</f>
        <v/>
      </c>
      <c r="AW301" s="90"/>
      <c r="AX301" s="35"/>
      <c r="AY301" s="35"/>
      <c r="AZ301" s="35"/>
      <c r="BA301" s="35"/>
      <c r="BB301" s="65"/>
      <c r="BC301" s="35"/>
      <c r="BD301" s="35"/>
      <c r="BE301" s="65"/>
      <c r="BF301" s="35"/>
      <c r="BG301" s="35"/>
      <c r="BH301" s="35"/>
      <c r="BI301" s="35"/>
    </row>
    <row r="302" spans="1:61" s="36" customFormat="1">
      <c r="A302" s="92"/>
      <c r="B302" s="67">
        <v>290</v>
      </c>
      <c r="C302" s="104"/>
      <c r="D302" s="68"/>
      <c r="E302" s="93"/>
      <c r="F302" s="671"/>
      <c r="G302" s="671"/>
      <c r="H302" s="71"/>
      <c r="I302" s="72"/>
      <c r="J302" s="71"/>
      <c r="K302" s="673" t="str">
        <f t="shared" si="12"/>
        <v/>
      </c>
      <c r="L302" s="673" t="str">
        <f>IF($G302="","",IF(OR('2.全体概要'!$C$15=1,'2.全体概要'!$C$15=2),INDEX($BD$15:$BD$16,MATCH($G302,$BC$15:$BC$16,-1)),IF('2.全体概要'!$C$15=3,INDEX($BD$14:$BD$15,MATCH($G302,$BC$14:$BC$15,-1)),INDEX($BD$13:$BD$14,MATCH($G302,$BC$13:$BC$14,-1)))))</f>
        <v/>
      </c>
      <c r="M302" s="673" t="str">
        <f t="shared" si="13"/>
        <v/>
      </c>
      <c r="N302" s="674">
        <f t="shared" si="14"/>
        <v>0</v>
      </c>
      <c r="O302" s="90"/>
      <c r="P302" s="160"/>
      <c r="Q302" s="66"/>
      <c r="R302" s="88"/>
      <c r="S302" s="161"/>
      <c r="T302" s="66"/>
      <c r="U302" s="90"/>
      <c r="V302" s="160"/>
      <c r="W302" s="66"/>
      <c r="X302" s="88"/>
      <c r="Y302" s="161"/>
      <c r="Z302" s="66"/>
      <c r="AA302" s="90"/>
      <c r="AB302" s="71"/>
      <c r="AC302" s="90"/>
      <c r="AD302" s="160"/>
      <c r="AE302" s="90"/>
      <c r="AF302" s="160"/>
      <c r="AG302" s="90"/>
      <c r="AH302" s="71"/>
      <c r="AI302" s="90"/>
      <c r="AJ302" s="160"/>
      <c r="AK302" s="90"/>
      <c r="AL302" s="74"/>
      <c r="AM302" s="90"/>
      <c r="AN302" s="74"/>
      <c r="AO302" s="90"/>
      <c r="AP302" s="76"/>
      <c r="AQ302" s="90"/>
      <c r="AR302" s="71"/>
      <c r="AS302" s="324"/>
      <c r="AT302" s="90"/>
      <c r="AU302" s="71"/>
      <c r="AV302" s="677" t="str">
        <f>IF(AU302="","",IF(AU302="A",'12.パネルラジエーター設備費用算出シート'!$G$13,IF(AU302="B",'12.パネルラジエーター設備費用算出シート'!$N$13,IF(AU302="C",'12.パネルラジエーター設備費用算出シート'!$G$23,IF(AU302="D",'12.パネルラジエーター設備費用算出シート'!$N$23,IF(AU302="E",'12.パネルラジエーター設備費用算出シート'!$G$33,IF(AU302="F",'12.パネルラジエーター設備費用算出シート'!$N$33,IF(AU302="G",'12.パネルラジエーター設備費用算出シート'!$G$43,IF(AU302="H",'12.パネルラジエーター設備費用算出シート'!$N$43,IF(AU302="I",'12.パネルラジエーター設備費用算出シート'!$G$54,'12.パネルラジエーター設備費用算出シート'!$N$54))))))))))</f>
        <v/>
      </c>
      <c r="AW302" s="90"/>
      <c r="AX302" s="35"/>
      <c r="AY302" s="35"/>
      <c r="AZ302" s="35"/>
      <c r="BA302" s="35"/>
      <c r="BB302" s="65"/>
      <c r="BC302" s="35"/>
      <c r="BD302" s="35"/>
      <c r="BE302" s="65"/>
      <c r="BF302" s="35"/>
      <c r="BG302" s="35"/>
      <c r="BH302" s="35"/>
      <c r="BI302" s="35"/>
    </row>
    <row r="303" spans="1:61" s="36" customFormat="1">
      <c r="A303" s="92"/>
      <c r="B303" s="67">
        <v>291</v>
      </c>
      <c r="C303" s="104"/>
      <c r="D303" s="68"/>
      <c r="E303" s="93"/>
      <c r="F303" s="671"/>
      <c r="G303" s="671"/>
      <c r="H303" s="71"/>
      <c r="I303" s="72"/>
      <c r="J303" s="71"/>
      <c r="K303" s="673" t="str">
        <f t="shared" si="12"/>
        <v/>
      </c>
      <c r="L303" s="673" t="str">
        <f>IF($G303="","",IF(OR('2.全体概要'!$C$15=1,'2.全体概要'!$C$15=2),INDEX($BD$15:$BD$16,MATCH($G303,$BC$15:$BC$16,-1)),IF('2.全体概要'!$C$15=3,INDEX($BD$14:$BD$15,MATCH($G303,$BC$14:$BC$15,-1)),INDEX($BD$13:$BD$14,MATCH($G303,$BC$13:$BC$14,-1)))))</f>
        <v/>
      </c>
      <c r="M303" s="673" t="str">
        <f t="shared" si="13"/>
        <v/>
      </c>
      <c r="N303" s="674">
        <f t="shared" si="14"/>
        <v>0</v>
      </c>
      <c r="O303" s="90"/>
      <c r="P303" s="160"/>
      <c r="Q303" s="66"/>
      <c r="R303" s="88"/>
      <c r="S303" s="161"/>
      <c r="T303" s="66"/>
      <c r="U303" s="90"/>
      <c r="V303" s="160"/>
      <c r="W303" s="66"/>
      <c r="X303" s="88"/>
      <c r="Y303" s="161"/>
      <c r="Z303" s="66"/>
      <c r="AA303" s="90"/>
      <c r="AB303" s="71"/>
      <c r="AC303" s="90"/>
      <c r="AD303" s="160"/>
      <c r="AE303" s="90"/>
      <c r="AF303" s="160"/>
      <c r="AG303" s="90"/>
      <c r="AH303" s="71"/>
      <c r="AI303" s="90"/>
      <c r="AJ303" s="160"/>
      <c r="AK303" s="90"/>
      <c r="AL303" s="74"/>
      <c r="AM303" s="90"/>
      <c r="AN303" s="74"/>
      <c r="AO303" s="90"/>
      <c r="AP303" s="76"/>
      <c r="AQ303" s="90"/>
      <c r="AR303" s="71"/>
      <c r="AS303" s="324"/>
      <c r="AT303" s="90"/>
      <c r="AU303" s="71"/>
      <c r="AV303" s="677" t="str">
        <f>IF(AU303="","",IF(AU303="A",'12.パネルラジエーター設備費用算出シート'!$G$13,IF(AU303="B",'12.パネルラジエーター設備費用算出シート'!$N$13,IF(AU303="C",'12.パネルラジエーター設備費用算出シート'!$G$23,IF(AU303="D",'12.パネルラジエーター設備費用算出シート'!$N$23,IF(AU303="E",'12.パネルラジエーター設備費用算出シート'!$G$33,IF(AU303="F",'12.パネルラジエーター設備費用算出シート'!$N$33,IF(AU303="G",'12.パネルラジエーター設備費用算出シート'!$G$43,IF(AU303="H",'12.パネルラジエーター設備費用算出シート'!$N$43,IF(AU303="I",'12.パネルラジエーター設備費用算出シート'!$G$54,'12.パネルラジエーター設備費用算出シート'!$N$54))))))))))</f>
        <v/>
      </c>
      <c r="AW303" s="90"/>
      <c r="AX303" s="35"/>
      <c r="AY303" s="35"/>
      <c r="AZ303" s="35"/>
      <c r="BA303" s="35"/>
      <c r="BB303" s="65"/>
      <c r="BC303" s="35"/>
      <c r="BD303" s="35"/>
      <c r="BE303" s="65"/>
      <c r="BF303" s="35"/>
      <c r="BG303" s="35"/>
      <c r="BH303" s="35"/>
      <c r="BI303" s="35"/>
    </row>
    <row r="304" spans="1:61" s="36" customFormat="1">
      <c r="A304" s="92"/>
      <c r="B304" s="67">
        <v>292</v>
      </c>
      <c r="C304" s="104"/>
      <c r="D304" s="68"/>
      <c r="E304" s="93"/>
      <c r="F304" s="671"/>
      <c r="G304" s="671"/>
      <c r="H304" s="71"/>
      <c r="I304" s="72"/>
      <c r="J304" s="71"/>
      <c r="K304" s="673" t="str">
        <f t="shared" si="12"/>
        <v/>
      </c>
      <c r="L304" s="673" t="str">
        <f>IF($G304="","",IF(OR('2.全体概要'!$C$15=1,'2.全体概要'!$C$15=2),INDEX($BD$15:$BD$16,MATCH($G304,$BC$15:$BC$16,-1)),IF('2.全体概要'!$C$15=3,INDEX($BD$14:$BD$15,MATCH($G304,$BC$14:$BC$15,-1)),INDEX($BD$13:$BD$14,MATCH($G304,$BC$13:$BC$14,-1)))))</f>
        <v/>
      </c>
      <c r="M304" s="673" t="str">
        <f t="shared" si="13"/>
        <v/>
      </c>
      <c r="N304" s="674">
        <f t="shared" si="14"/>
        <v>0</v>
      </c>
      <c r="O304" s="90"/>
      <c r="P304" s="160"/>
      <c r="Q304" s="66"/>
      <c r="R304" s="88"/>
      <c r="S304" s="161"/>
      <c r="T304" s="66"/>
      <c r="U304" s="90"/>
      <c r="V304" s="160"/>
      <c r="W304" s="66"/>
      <c r="X304" s="88"/>
      <c r="Y304" s="161"/>
      <c r="Z304" s="66"/>
      <c r="AA304" s="90"/>
      <c r="AB304" s="71"/>
      <c r="AC304" s="90"/>
      <c r="AD304" s="160"/>
      <c r="AE304" s="90"/>
      <c r="AF304" s="160"/>
      <c r="AG304" s="90"/>
      <c r="AH304" s="71"/>
      <c r="AI304" s="90"/>
      <c r="AJ304" s="160"/>
      <c r="AK304" s="90"/>
      <c r="AL304" s="74"/>
      <c r="AM304" s="90"/>
      <c r="AN304" s="74"/>
      <c r="AO304" s="90"/>
      <c r="AP304" s="76"/>
      <c r="AQ304" s="90"/>
      <c r="AR304" s="71"/>
      <c r="AS304" s="324"/>
      <c r="AT304" s="90"/>
      <c r="AU304" s="71"/>
      <c r="AV304" s="677" t="str">
        <f>IF(AU304="","",IF(AU304="A",'12.パネルラジエーター設備費用算出シート'!$G$13,IF(AU304="B",'12.パネルラジエーター設備費用算出シート'!$N$13,IF(AU304="C",'12.パネルラジエーター設備費用算出シート'!$G$23,IF(AU304="D",'12.パネルラジエーター設備費用算出シート'!$N$23,IF(AU304="E",'12.パネルラジエーター設備費用算出シート'!$G$33,IF(AU304="F",'12.パネルラジエーター設備費用算出シート'!$N$33,IF(AU304="G",'12.パネルラジエーター設備費用算出シート'!$G$43,IF(AU304="H",'12.パネルラジエーター設備費用算出シート'!$N$43,IF(AU304="I",'12.パネルラジエーター設備費用算出シート'!$G$54,'12.パネルラジエーター設備費用算出シート'!$N$54))))))))))</f>
        <v/>
      </c>
      <c r="AW304" s="90"/>
      <c r="AX304" s="35"/>
      <c r="AY304" s="35"/>
      <c r="AZ304" s="35"/>
      <c r="BA304" s="35"/>
      <c r="BB304" s="65"/>
      <c r="BC304" s="35"/>
      <c r="BD304" s="35"/>
      <c r="BE304" s="65"/>
      <c r="BF304" s="35"/>
      <c r="BG304" s="35"/>
      <c r="BH304" s="35"/>
      <c r="BI304" s="35"/>
    </row>
    <row r="305" spans="1:61" s="36" customFormat="1">
      <c r="A305" s="92"/>
      <c r="B305" s="67">
        <v>293</v>
      </c>
      <c r="C305" s="104"/>
      <c r="D305" s="68"/>
      <c r="E305" s="93"/>
      <c r="F305" s="671"/>
      <c r="G305" s="671"/>
      <c r="H305" s="71"/>
      <c r="I305" s="72"/>
      <c r="J305" s="71"/>
      <c r="K305" s="673" t="str">
        <f t="shared" si="12"/>
        <v/>
      </c>
      <c r="L305" s="673" t="str">
        <f>IF($G305="","",IF(OR('2.全体概要'!$C$15=1,'2.全体概要'!$C$15=2),INDEX($BD$15:$BD$16,MATCH($G305,$BC$15:$BC$16,-1)),IF('2.全体概要'!$C$15=3,INDEX($BD$14:$BD$15,MATCH($G305,$BC$14:$BC$15,-1)),INDEX($BD$13:$BD$14,MATCH($G305,$BC$13:$BC$14,-1)))))</f>
        <v/>
      </c>
      <c r="M305" s="673" t="str">
        <f t="shared" si="13"/>
        <v/>
      </c>
      <c r="N305" s="674">
        <f t="shared" si="14"/>
        <v>0</v>
      </c>
      <c r="O305" s="90"/>
      <c r="P305" s="160"/>
      <c r="Q305" s="66"/>
      <c r="R305" s="88"/>
      <c r="S305" s="161"/>
      <c r="T305" s="66"/>
      <c r="U305" s="90"/>
      <c r="V305" s="160"/>
      <c r="W305" s="66"/>
      <c r="X305" s="88"/>
      <c r="Y305" s="161"/>
      <c r="Z305" s="66"/>
      <c r="AA305" s="90"/>
      <c r="AB305" s="71"/>
      <c r="AC305" s="90"/>
      <c r="AD305" s="160"/>
      <c r="AE305" s="90"/>
      <c r="AF305" s="160"/>
      <c r="AG305" s="90"/>
      <c r="AH305" s="71"/>
      <c r="AI305" s="90"/>
      <c r="AJ305" s="160"/>
      <c r="AK305" s="90"/>
      <c r="AL305" s="74"/>
      <c r="AM305" s="90"/>
      <c r="AN305" s="74"/>
      <c r="AO305" s="90"/>
      <c r="AP305" s="76"/>
      <c r="AQ305" s="90"/>
      <c r="AR305" s="71"/>
      <c r="AS305" s="324"/>
      <c r="AT305" s="90"/>
      <c r="AU305" s="71"/>
      <c r="AV305" s="677" t="str">
        <f>IF(AU305="","",IF(AU305="A",'12.パネルラジエーター設備費用算出シート'!$G$13,IF(AU305="B",'12.パネルラジエーター設備費用算出シート'!$N$13,IF(AU305="C",'12.パネルラジエーター設備費用算出シート'!$G$23,IF(AU305="D",'12.パネルラジエーター設備費用算出シート'!$N$23,IF(AU305="E",'12.パネルラジエーター設備費用算出シート'!$G$33,IF(AU305="F",'12.パネルラジエーター設備費用算出シート'!$N$33,IF(AU305="G",'12.パネルラジエーター設備費用算出シート'!$G$43,IF(AU305="H",'12.パネルラジエーター設備費用算出シート'!$N$43,IF(AU305="I",'12.パネルラジエーター設備費用算出シート'!$G$54,'12.パネルラジエーター設備費用算出シート'!$N$54))))))))))</f>
        <v/>
      </c>
      <c r="AW305" s="90"/>
      <c r="AX305" s="35"/>
      <c r="AY305" s="35"/>
      <c r="AZ305" s="35"/>
      <c r="BA305" s="35"/>
      <c r="BB305" s="65"/>
      <c r="BC305" s="35"/>
      <c r="BD305" s="35"/>
      <c r="BE305" s="65"/>
      <c r="BF305" s="35"/>
      <c r="BG305" s="35"/>
      <c r="BH305" s="35"/>
      <c r="BI305" s="35"/>
    </row>
    <row r="306" spans="1:61" s="36" customFormat="1">
      <c r="A306" s="92"/>
      <c r="B306" s="67">
        <v>294</v>
      </c>
      <c r="C306" s="104"/>
      <c r="D306" s="68"/>
      <c r="E306" s="93"/>
      <c r="F306" s="671"/>
      <c r="G306" s="671"/>
      <c r="H306" s="71"/>
      <c r="I306" s="72"/>
      <c r="J306" s="71"/>
      <c r="K306" s="673" t="str">
        <f t="shared" si="12"/>
        <v/>
      </c>
      <c r="L306" s="673" t="str">
        <f>IF($G306="","",IF(OR('2.全体概要'!$C$15=1,'2.全体概要'!$C$15=2),INDEX($BD$15:$BD$16,MATCH($G306,$BC$15:$BC$16,-1)),IF('2.全体概要'!$C$15=3,INDEX($BD$14:$BD$15,MATCH($G306,$BC$14:$BC$15,-1)),INDEX($BD$13:$BD$14,MATCH($G306,$BC$13:$BC$14,-1)))))</f>
        <v/>
      </c>
      <c r="M306" s="673" t="str">
        <f t="shared" si="13"/>
        <v/>
      </c>
      <c r="N306" s="674">
        <f t="shared" si="14"/>
        <v>0</v>
      </c>
      <c r="O306" s="90"/>
      <c r="P306" s="160"/>
      <c r="Q306" s="66"/>
      <c r="R306" s="88"/>
      <c r="S306" s="161"/>
      <c r="T306" s="66"/>
      <c r="U306" s="90"/>
      <c r="V306" s="160"/>
      <c r="W306" s="66"/>
      <c r="X306" s="88"/>
      <c r="Y306" s="161"/>
      <c r="Z306" s="66"/>
      <c r="AA306" s="90"/>
      <c r="AB306" s="71"/>
      <c r="AC306" s="90"/>
      <c r="AD306" s="160"/>
      <c r="AE306" s="90"/>
      <c r="AF306" s="160"/>
      <c r="AG306" s="90"/>
      <c r="AH306" s="71"/>
      <c r="AI306" s="90"/>
      <c r="AJ306" s="160"/>
      <c r="AK306" s="90"/>
      <c r="AL306" s="74"/>
      <c r="AM306" s="90"/>
      <c r="AN306" s="74"/>
      <c r="AO306" s="90"/>
      <c r="AP306" s="76"/>
      <c r="AQ306" s="90"/>
      <c r="AR306" s="71"/>
      <c r="AS306" s="324"/>
      <c r="AT306" s="90"/>
      <c r="AU306" s="71"/>
      <c r="AV306" s="677" t="str">
        <f>IF(AU306="","",IF(AU306="A",'12.パネルラジエーター設備費用算出シート'!$G$13,IF(AU306="B",'12.パネルラジエーター設備費用算出シート'!$N$13,IF(AU306="C",'12.パネルラジエーター設備費用算出シート'!$G$23,IF(AU306="D",'12.パネルラジエーター設備費用算出シート'!$N$23,IF(AU306="E",'12.パネルラジエーター設備費用算出シート'!$G$33,IF(AU306="F",'12.パネルラジエーター設備費用算出シート'!$N$33,IF(AU306="G",'12.パネルラジエーター設備費用算出シート'!$G$43,IF(AU306="H",'12.パネルラジエーター設備費用算出シート'!$N$43,IF(AU306="I",'12.パネルラジエーター設備費用算出シート'!$G$54,'12.パネルラジエーター設備費用算出シート'!$N$54))))))))))</f>
        <v/>
      </c>
      <c r="AW306" s="90"/>
      <c r="AX306" s="35"/>
      <c r="AY306" s="35"/>
      <c r="AZ306" s="35"/>
      <c r="BA306" s="35"/>
      <c r="BB306" s="65"/>
      <c r="BC306" s="35"/>
      <c r="BD306" s="35"/>
      <c r="BE306" s="65"/>
      <c r="BF306" s="35"/>
      <c r="BG306" s="35"/>
      <c r="BH306" s="35"/>
      <c r="BI306" s="35"/>
    </row>
    <row r="307" spans="1:61">
      <c r="B307" s="67">
        <v>295</v>
      </c>
      <c r="C307" s="104"/>
      <c r="D307" s="68"/>
      <c r="E307" s="93"/>
      <c r="F307" s="671"/>
      <c r="G307" s="671"/>
      <c r="H307" s="71"/>
      <c r="I307" s="72"/>
      <c r="J307" s="71"/>
      <c r="K307" s="673" t="str">
        <f t="shared" si="12"/>
        <v/>
      </c>
      <c r="L307" s="673" t="str">
        <f>IF($G307="","",IF(OR('2.全体概要'!$C$15=1,'2.全体概要'!$C$15=2),INDEX($BD$15:$BD$16,MATCH($G307,$BC$15:$BC$16,-1)),IF('2.全体概要'!$C$15=3,INDEX($BD$14:$BD$15,MATCH($G307,$BC$14:$BC$15,-1)),INDEX($BD$13:$BD$14,MATCH($G307,$BC$13:$BC$14,-1)))))</f>
        <v/>
      </c>
      <c r="M307" s="673" t="str">
        <f t="shared" si="13"/>
        <v/>
      </c>
      <c r="N307" s="674">
        <f t="shared" si="14"/>
        <v>0</v>
      </c>
      <c r="O307" s="90"/>
      <c r="P307" s="160"/>
      <c r="Q307" s="66"/>
      <c r="R307" s="88"/>
      <c r="S307" s="161"/>
      <c r="T307" s="66"/>
      <c r="U307" s="90"/>
      <c r="V307" s="160"/>
      <c r="W307" s="66"/>
      <c r="X307" s="88"/>
      <c r="Y307" s="161"/>
      <c r="Z307" s="66"/>
      <c r="AA307" s="90"/>
      <c r="AB307" s="71"/>
      <c r="AC307" s="90"/>
      <c r="AD307" s="160"/>
      <c r="AE307" s="90"/>
      <c r="AF307" s="160"/>
      <c r="AG307" s="90"/>
      <c r="AH307" s="71"/>
      <c r="AI307" s="90"/>
      <c r="AJ307" s="160"/>
      <c r="AK307" s="90"/>
      <c r="AL307" s="74"/>
      <c r="AM307" s="90"/>
      <c r="AN307" s="74"/>
      <c r="AO307" s="90"/>
      <c r="AP307" s="76"/>
      <c r="AQ307" s="90"/>
      <c r="AR307" s="71"/>
      <c r="AS307" s="324"/>
      <c r="AT307" s="90"/>
      <c r="AU307" s="71"/>
      <c r="AV307" s="677" t="str">
        <f>IF(AU307="","",IF(AU307="A",'12.パネルラジエーター設備費用算出シート'!$G$13,IF(AU307="B",'12.パネルラジエーター設備費用算出シート'!$N$13,IF(AU307="C",'12.パネルラジエーター設備費用算出シート'!$G$23,IF(AU307="D",'12.パネルラジエーター設備費用算出シート'!$N$23,IF(AU307="E",'12.パネルラジエーター設備費用算出シート'!$G$33,IF(AU307="F",'12.パネルラジエーター設備費用算出シート'!$N$33,IF(AU307="G",'12.パネルラジエーター設備費用算出シート'!$G$43,IF(AU307="H",'12.パネルラジエーター設備費用算出シート'!$N$43,IF(AU307="I",'12.パネルラジエーター設備費用算出シート'!$G$54,'12.パネルラジエーター設備費用算出シート'!$N$54))))))))))</f>
        <v/>
      </c>
      <c r="AW307" s="90"/>
    </row>
    <row r="308" spans="1:61">
      <c r="B308" s="67">
        <v>296</v>
      </c>
      <c r="C308" s="104"/>
      <c r="D308" s="68"/>
      <c r="E308" s="93"/>
      <c r="F308" s="671"/>
      <c r="G308" s="671"/>
      <c r="H308" s="71"/>
      <c r="I308" s="72"/>
      <c r="J308" s="71"/>
      <c r="K308" s="673" t="str">
        <f t="shared" si="12"/>
        <v/>
      </c>
      <c r="L308" s="673" t="str">
        <f>IF($G308="","",IF(OR('2.全体概要'!$C$15=1,'2.全体概要'!$C$15=2),INDEX($BD$15:$BD$16,MATCH($G308,$BC$15:$BC$16,-1)),IF('2.全体概要'!$C$15=3,INDEX($BD$14:$BD$15,MATCH($G308,$BC$14:$BC$15,-1)),INDEX($BD$13:$BD$14,MATCH($G308,$BC$13:$BC$14,-1)))))</f>
        <v/>
      </c>
      <c r="M308" s="673" t="str">
        <f t="shared" si="13"/>
        <v/>
      </c>
      <c r="N308" s="674">
        <f t="shared" ref="N308:N313" si="15">IF(OR(K308="",L308="",M308=""),0,(700000*K308*L308*M308))</f>
        <v>0</v>
      </c>
      <c r="O308" s="90"/>
      <c r="P308" s="160"/>
      <c r="Q308" s="66"/>
      <c r="R308" s="88"/>
      <c r="S308" s="161"/>
      <c r="T308" s="66"/>
      <c r="U308" s="90"/>
      <c r="V308" s="160"/>
      <c r="W308" s="66"/>
      <c r="X308" s="88"/>
      <c r="Y308" s="161"/>
      <c r="Z308" s="66"/>
      <c r="AA308" s="90"/>
      <c r="AB308" s="71"/>
      <c r="AC308" s="90"/>
      <c r="AD308" s="160"/>
      <c r="AE308" s="90"/>
      <c r="AF308" s="160"/>
      <c r="AG308" s="90"/>
      <c r="AH308" s="71"/>
      <c r="AI308" s="90"/>
      <c r="AJ308" s="160"/>
      <c r="AK308" s="90"/>
      <c r="AL308" s="74"/>
      <c r="AM308" s="90"/>
      <c r="AN308" s="74"/>
      <c r="AO308" s="90"/>
      <c r="AP308" s="76"/>
      <c r="AQ308" s="90"/>
      <c r="AR308" s="71"/>
      <c r="AS308" s="324"/>
      <c r="AT308" s="90"/>
      <c r="AU308" s="71"/>
      <c r="AV308" s="677" t="str">
        <f>IF(AU308="","",IF(AU308="A",'12.パネルラジエーター設備費用算出シート'!$G$13,IF(AU308="B",'12.パネルラジエーター設備費用算出シート'!$N$13,IF(AU308="C",'12.パネルラジエーター設備費用算出シート'!$G$23,IF(AU308="D",'12.パネルラジエーター設備費用算出シート'!$N$23,IF(AU308="E",'12.パネルラジエーター設備費用算出シート'!$G$33,IF(AU308="F",'12.パネルラジエーター設備費用算出シート'!$N$33,IF(AU308="G",'12.パネルラジエーター設備費用算出シート'!$G$43,IF(AU308="H",'12.パネルラジエーター設備費用算出シート'!$N$43,IF(AU308="I",'12.パネルラジエーター設備費用算出シート'!$G$54,'12.パネルラジエーター設備費用算出シート'!$N$54))))))))))</f>
        <v/>
      </c>
      <c r="AW308" s="90"/>
    </row>
    <row r="309" spans="1:61">
      <c r="B309" s="67">
        <v>297</v>
      </c>
      <c r="C309" s="104"/>
      <c r="D309" s="68"/>
      <c r="E309" s="93"/>
      <c r="F309" s="671"/>
      <c r="G309" s="671"/>
      <c r="H309" s="71"/>
      <c r="I309" s="72"/>
      <c r="J309" s="71"/>
      <c r="K309" s="673" t="str">
        <f t="shared" si="12"/>
        <v/>
      </c>
      <c r="L309" s="673" t="str">
        <f>IF($G309="","",IF(OR('2.全体概要'!$C$15=1,'2.全体概要'!$C$15=2),INDEX($BD$15:$BD$16,MATCH($G309,$BC$15:$BC$16,-1)),IF('2.全体概要'!$C$15=3,INDEX($BD$14:$BD$15,MATCH($G309,$BC$14:$BC$15,-1)),INDEX($BD$13:$BD$14,MATCH($G309,$BC$13:$BC$14,-1)))))</f>
        <v/>
      </c>
      <c r="M309" s="673" t="str">
        <f t="shared" si="13"/>
        <v/>
      </c>
      <c r="N309" s="674">
        <f t="shared" si="15"/>
        <v>0</v>
      </c>
      <c r="O309" s="90"/>
      <c r="P309" s="160"/>
      <c r="Q309" s="66"/>
      <c r="R309" s="88"/>
      <c r="S309" s="161"/>
      <c r="T309" s="66"/>
      <c r="U309" s="90"/>
      <c r="V309" s="160"/>
      <c r="W309" s="66"/>
      <c r="X309" s="88"/>
      <c r="Y309" s="161"/>
      <c r="Z309" s="66"/>
      <c r="AA309" s="90"/>
      <c r="AB309" s="71"/>
      <c r="AC309" s="90"/>
      <c r="AD309" s="160"/>
      <c r="AE309" s="90"/>
      <c r="AF309" s="160"/>
      <c r="AG309" s="90"/>
      <c r="AH309" s="71"/>
      <c r="AI309" s="90"/>
      <c r="AJ309" s="160"/>
      <c r="AK309" s="90"/>
      <c r="AL309" s="74"/>
      <c r="AM309" s="90"/>
      <c r="AN309" s="74"/>
      <c r="AO309" s="90"/>
      <c r="AP309" s="76"/>
      <c r="AQ309" s="90"/>
      <c r="AR309" s="71"/>
      <c r="AS309" s="324"/>
      <c r="AT309" s="90"/>
      <c r="AU309" s="71"/>
      <c r="AV309" s="677" t="str">
        <f>IF(AU309="","",IF(AU309="A",'12.パネルラジエーター設備費用算出シート'!$G$13,IF(AU309="B",'12.パネルラジエーター設備費用算出シート'!$N$13,IF(AU309="C",'12.パネルラジエーター設備費用算出シート'!$G$23,IF(AU309="D",'12.パネルラジエーター設備費用算出シート'!$N$23,IF(AU309="E",'12.パネルラジエーター設備費用算出シート'!$G$33,IF(AU309="F",'12.パネルラジエーター設備費用算出シート'!$N$33,IF(AU309="G",'12.パネルラジエーター設備費用算出シート'!$G$43,IF(AU309="H",'12.パネルラジエーター設備費用算出シート'!$N$43,IF(AU309="I",'12.パネルラジエーター設備費用算出シート'!$G$54,'12.パネルラジエーター設備費用算出シート'!$N$54))))))))))</f>
        <v/>
      </c>
      <c r="AW309" s="90"/>
    </row>
    <row r="310" spans="1:61">
      <c r="B310" s="67">
        <v>298</v>
      </c>
      <c r="C310" s="104"/>
      <c r="D310" s="68"/>
      <c r="E310" s="93"/>
      <c r="F310" s="671"/>
      <c r="G310" s="671"/>
      <c r="H310" s="71"/>
      <c r="I310" s="72"/>
      <c r="J310" s="71"/>
      <c r="K310" s="673" t="str">
        <f t="shared" si="12"/>
        <v/>
      </c>
      <c r="L310" s="673" t="str">
        <f>IF($G310="","",IF(OR('2.全体概要'!$C$15=1,'2.全体概要'!$C$15=2),INDEX($BD$15:$BD$16,MATCH($G310,$BC$15:$BC$16,-1)),IF('2.全体概要'!$C$15=3,INDEX($BD$14:$BD$15,MATCH($G310,$BC$14:$BC$15,-1)),INDEX($BD$13:$BD$14,MATCH($G310,$BC$13:$BC$14,-1)))))</f>
        <v/>
      </c>
      <c r="M310" s="673" t="str">
        <f t="shared" si="13"/>
        <v/>
      </c>
      <c r="N310" s="674">
        <f t="shared" si="15"/>
        <v>0</v>
      </c>
      <c r="O310" s="90"/>
      <c r="P310" s="160"/>
      <c r="Q310" s="66"/>
      <c r="R310" s="88"/>
      <c r="S310" s="161"/>
      <c r="T310" s="66"/>
      <c r="U310" s="90"/>
      <c r="V310" s="160"/>
      <c r="W310" s="66"/>
      <c r="X310" s="88"/>
      <c r="Y310" s="161"/>
      <c r="Z310" s="66"/>
      <c r="AA310" s="90"/>
      <c r="AB310" s="71"/>
      <c r="AC310" s="90"/>
      <c r="AD310" s="160"/>
      <c r="AE310" s="90"/>
      <c r="AF310" s="160"/>
      <c r="AG310" s="90"/>
      <c r="AH310" s="71"/>
      <c r="AI310" s="90"/>
      <c r="AJ310" s="160"/>
      <c r="AK310" s="90"/>
      <c r="AL310" s="74"/>
      <c r="AM310" s="90"/>
      <c r="AN310" s="74"/>
      <c r="AO310" s="90"/>
      <c r="AP310" s="76"/>
      <c r="AQ310" s="90"/>
      <c r="AR310" s="71"/>
      <c r="AS310" s="324"/>
      <c r="AT310" s="90"/>
      <c r="AU310" s="71"/>
      <c r="AV310" s="677" t="str">
        <f>IF(AU310="","",IF(AU310="A",'12.パネルラジエーター設備費用算出シート'!$G$13,IF(AU310="B",'12.パネルラジエーター設備費用算出シート'!$N$13,IF(AU310="C",'12.パネルラジエーター設備費用算出シート'!$G$23,IF(AU310="D",'12.パネルラジエーター設備費用算出シート'!$N$23,IF(AU310="E",'12.パネルラジエーター設備費用算出シート'!$G$33,IF(AU310="F",'12.パネルラジエーター設備費用算出シート'!$N$33,IF(AU310="G",'12.パネルラジエーター設備費用算出シート'!$G$43,IF(AU310="H",'12.パネルラジエーター設備費用算出シート'!$N$43,IF(AU310="I",'12.パネルラジエーター設備費用算出シート'!$G$54,'12.パネルラジエーター設備費用算出シート'!$N$54))))))))))</f>
        <v/>
      </c>
      <c r="AW310" s="90"/>
    </row>
    <row r="311" spans="1:61" s="50" customFormat="1">
      <c r="A311" s="92"/>
      <c r="B311" s="67">
        <v>299</v>
      </c>
      <c r="C311" s="104"/>
      <c r="D311" s="68"/>
      <c r="E311" s="93"/>
      <c r="F311" s="671"/>
      <c r="G311" s="671"/>
      <c r="H311" s="71"/>
      <c r="I311" s="72"/>
      <c r="J311" s="71"/>
      <c r="K311" s="673" t="str">
        <f t="shared" si="12"/>
        <v/>
      </c>
      <c r="L311" s="673" t="str">
        <f>IF($G311="","",IF(OR('2.全体概要'!$C$15=1,'2.全体概要'!$C$15=2),INDEX($BD$15:$BD$16,MATCH($G311,$BC$15:$BC$16,-1)),IF('2.全体概要'!$C$15=3,INDEX($BD$14:$BD$15,MATCH($G311,$BC$14:$BC$15,-1)),INDEX($BD$13:$BD$14,MATCH($G311,$BC$13:$BC$14,-1)))))</f>
        <v/>
      </c>
      <c r="M311" s="673" t="str">
        <f t="shared" si="13"/>
        <v/>
      </c>
      <c r="N311" s="674">
        <f t="shared" si="15"/>
        <v>0</v>
      </c>
      <c r="O311" s="90"/>
      <c r="P311" s="160"/>
      <c r="Q311" s="66"/>
      <c r="R311" s="88"/>
      <c r="S311" s="161"/>
      <c r="T311" s="66"/>
      <c r="U311" s="90"/>
      <c r="V311" s="160"/>
      <c r="W311" s="66"/>
      <c r="X311" s="88"/>
      <c r="Y311" s="161"/>
      <c r="Z311" s="66"/>
      <c r="AA311" s="90"/>
      <c r="AB311" s="71"/>
      <c r="AC311" s="90"/>
      <c r="AD311" s="160"/>
      <c r="AE311" s="90"/>
      <c r="AF311" s="160"/>
      <c r="AG311" s="90"/>
      <c r="AH311" s="71"/>
      <c r="AI311" s="90"/>
      <c r="AJ311" s="160"/>
      <c r="AK311" s="90"/>
      <c r="AL311" s="74"/>
      <c r="AM311" s="90"/>
      <c r="AN311" s="74"/>
      <c r="AO311" s="90"/>
      <c r="AP311" s="76"/>
      <c r="AQ311" s="90"/>
      <c r="AR311" s="71"/>
      <c r="AS311" s="324"/>
      <c r="AT311" s="90"/>
      <c r="AU311" s="71"/>
      <c r="AV311" s="677" t="str">
        <f>IF(AU311="","",IF(AU311="A",'12.パネルラジエーター設備費用算出シート'!$G$13,IF(AU311="B",'12.パネルラジエーター設備費用算出シート'!$N$13,IF(AU311="C",'12.パネルラジエーター設備費用算出シート'!$G$23,IF(AU311="D",'12.パネルラジエーター設備費用算出シート'!$N$23,IF(AU311="E",'12.パネルラジエーター設備費用算出シート'!$G$33,IF(AU311="F",'12.パネルラジエーター設備費用算出シート'!$N$33,IF(AU311="G",'12.パネルラジエーター設備費用算出シート'!$G$43,IF(AU311="H",'12.パネルラジエーター設備費用算出シート'!$N$43,IF(AU311="I",'12.パネルラジエーター設備費用算出シート'!$G$54,'12.パネルラジエーター設備費用算出シート'!$N$54))))))))))</f>
        <v/>
      </c>
      <c r="AW311" s="90"/>
      <c r="BB311" s="65"/>
      <c r="BE311" s="65"/>
    </row>
    <row r="312" spans="1:61">
      <c r="B312" s="67">
        <v>300</v>
      </c>
      <c r="C312" s="104"/>
      <c r="D312" s="68"/>
      <c r="E312" s="93"/>
      <c r="F312" s="671"/>
      <c r="G312" s="671"/>
      <c r="H312" s="71"/>
      <c r="I312" s="72"/>
      <c r="J312" s="71"/>
      <c r="K312" s="673" t="str">
        <f t="shared" si="12"/>
        <v/>
      </c>
      <c r="L312" s="673" t="str">
        <f>IF($G312="","",IF(OR('2.全体概要'!$C$15=1,'2.全体概要'!$C$15=2),INDEX($BD$15:$BD$16,MATCH($G312,$BC$15:$BC$16,-1)),IF('2.全体概要'!$C$15=3,INDEX($BD$14:$BD$15,MATCH($G312,$BC$14:$BC$15,-1)),INDEX($BD$13:$BD$14,MATCH($G312,$BC$13:$BC$14,-1)))))</f>
        <v/>
      </c>
      <c r="M312" s="673" t="str">
        <f t="shared" si="13"/>
        <v/>
      </c>
      <c r="N312" s="674">
        <f t="shared" si="15"/>
        <v>0</v>
      </c>
      <c r="O312" s="90"/>
      <c r="P312" s="160"/>
      <c r="Q312" s="66"/>
      <c r="R312" s="88"/>
      <c r="S312" s="161"/>
      <c r="T312" s="66"/>
      <c r="U312" s="90"/>
      <c r="V312" s="160"/>
      <c r="W312" s="66"/>
      <c r="X312" s="88"/>
      <c r="Y312" s="161"/>
      <c r="Z312" s="66"/>
      <c r="AA312" s="90"/>
      <c r="AB312" s="71"/>
      <c r="AC312" s="90"/>
      <c r="AD312" s="160"/>
      <c r="AE312" s="90"/>
      <c r="AF312" s="160"/>
      <c r="AG312" s="90"/>
      <c r="AH312" s="71"/>
      <c r="AI312" s="90"/>
      <c r="AJ312" s="160"/>
      <c r="AK312" s="90"/>
      <c r="AL312" s="74"/>
      <c r="AM312" s="90"/>
      <c r="AN312" s="74"/>
      <c r="AO312" s="90"/>
      <c r="AP312" s="76"/>
      <c r="AQ312" s="90"/>
      <c r="AR312" s="71"/>
      <c r="AS312" s="324"/>
      <c r="AT312" s="90"/>
      <c r="AU312" s="71"/>
      <c r="AV312" s="677" t="str">
        <f>IF(AU312="","",IF(AU312="A",'12.パネルラジエーター設備費用算出シート'!$G$13,IF(AU312="B",'12.パネルラジエーター設備費用算出シート'!$N$13,IF(AU312="C",'12.パネルラジエーター設備費用算出シート'!$G$23,IF(AU312="D",'12.パネルラジエーター設備費用算出シート'!$N$23,IF(AU312="E",'12.パネルラジエーター設備費用算出シート'!$G$33,IF(AU312="F",'12.パネルラジエーター設備費用算出シート'!$N$33,IF(AU312="G",'12.パネルラジエーター設備費用算出シート'!$G$43,IF(AU312="H",'12.パネルラジエーター設備費用算出シート'!$N$43,IF(AU312="I",'12.パネルラジエーター設備費用算出シート'!$G$54,'12.パネルラジエーター設備費用算出シート'!$N$54))))))))))</f>
        <v/>
      </c>
      <c r="AW312" s="90"/>
    </row>
    <row r="313" spans="1:61" ht="46.5" thickBot="1">
      <c r="B313" s="69">
        <v>301</v>
      </c>
      <c r="C313" s="105"/>
      <c r="D313" s="70"/>
      <c r="E313" s="94"/>
      <c r="F313" s="672"/>
      <c r="G313" s="672"/>
      <c r="H313" s="71"/>
      <c r="I313" s="72"/>
      <c r="J313" s="71"/>
      <c r="K313" s="675" t="str">
        <f t="shared" si="12"/>
        <v/>
      </c>
      <c r="L313" s="673" t="str">
        <f>IF($G313="","",IF(OR('2.全体概要'!$C$15=1,'2.全体概要'!$C$15=2),INDEX($BD$15:$BD$16,MATCH($G313,$BC$15:$BC$16,-1)),IF('2.全体概要'!$C$15=3,INDEX($BD$14:$BD$15,MATCH($G313,$BC$14:$BC$15,-1)),INDEX($BD$13:$BD$14,MATCH($G313,$BC$13:$BC$14,-1)))))</f>
        <v/>
      </c>
      <c r="M313" s="675" t="str">
        <f t="shared" si="13"/>
        <v/>
      </c>
      <c r="N313" s="676">
        <f t="shared" si="15"/>
        <v>0</v>
      </c>
      <c r="O313" s="90"/>
      <c r="P313" s="160"/>
      <c r="Q313" s="73"/>
      <c r="R313" s="88"/>
      <c r="S313" s="161"/>
      <c r="T313" s="73"/>
      <c r="U313" s="90"/>
      <c r="V313" s="160"/>
      <c r="W313" s="73"/>
      <c r="X313" s="88"/>
      <c r="Y313" s="161"/>
      <c r="Z313" s="73"/>
      <c r="AA313" s="90"/>
      <c r="AB313" s="71"/>
      <c r="AC313" s="90"/>
      <c r="AD313" s="160"/>
      <c r="AE313" s="90"/>
      <c r="AF313" s="160"/>
      <c r="AG313" s="90"/>
      <c r="AH313" s="71"/>
      <c r="AI313" s="90"/>
      <c r="AJ313" s="160"/>
      <c r="AK313" s="90"/>
      <c r="AL313" s="75"/>
      <c r="AM313" s="90"/>
      <c r="AN313" s="74"/>
      <c r="AO313" s="90"/>
      <c r="AP313" s="77"/>
      <c r="AQ313" s="90"/>
      <c r="AR313" s="71"/>
      <c r="AS313" s="324"/>
      <c r="AT313" s="90"/>
      <c r="AU313" s="71"/>
      <c r="AV313" s="677" t="str">
        <f>IF(AU313="","",IF(AU313="A",'12.パネルラジエーター設備費用算出シート'!$G$13,IF(AU313="B",'12.パネルラジエーター設備費用算出シート'!$N$13,IF(AU313="C",'12.パネルラジエーター設備費用算出シート'!$G$23,IF(AU313="D",'12.パネルラジエーター設備費用算出シート'!$N$23,IF(AU313="E",'12.パネルラジエーター設備費用算出シート'!$G$33,IF(AU313="F",'12.パネルラジエーター設備費用算出シート'!$N$33,IF(AU313="G",'12.パネルラジエーター設備費用算出シート'!$G$43,IF(AU313="H",'12.パネルラジエーター設備費用算出シート'!$N$43,IF(AU313="I",'12.パネルラジエーター設備費用算出シート'!$G$54,'12.パネルラジエーター設備費用算出シート'!$N$54))))))))))</f>
        <v/>
      </c>
      <c r="AW313" s="90"/>
    </row>
    <row r="314" spans="1:61">
      <c r="N314" s="44"/>
    </row>
  </sheetData>
  <sheetProtection formatCells="0" formatRows="0" insertRows="0" deleteRows="0" autoFilter="0" pivotTables="0"/>
  <dataConsolidate/>
  <mergeCells count="77">
    <mergeCell ref="AD9:AE10"/>
    <mergeCell ref="AF9:AG10"/>
    <mergeCell ref="V10:X10"/>
    <mergeCell ref="Y10:AA10"/>
    <mergeCell ref="V11:V12"/>
    <mergeCell ref="W11:W12"/>
    <mergeCell ref="X11:X12"/>
    <mergeCell ref="Y11:Y12"/>
    <mergeCell ref="Z11:Z12"/>
    <mergeCell ref="AA11:AA12"/>
    <mergeCell ref="AQ11:AQ12"/>
    <mergeCell ref="AP11:AP12"/>
    <mergeCell ref="AB9:AC10"/>
    <mergeCell ref="AU9:AW10"/>
    <mergeCell ref="F7:L7"/>
    <mergeCell ref="M7:P7"/>
    <mergeCell ref="J9:O10"/>
    <mergeCell ref="H11:H12"/>
    <mergeCell ref="I11:I12"/>
    <mergeCell ref="J11:J12"/>
    <mergeCell ref="K11:M11"/>
    <mergeCell ref="N11:N12"/>
    <mergeCell ref="O11:O12"/>
    <mergeCell ref="AF11:AF12"/>
    <mergeCell ref="AG11:AG12"/>
    <mergeCell ref="V9:AA9"/>
    <mergeCell ref="AM11:AM12"/>
    <mergeCell ref="AN11:AN12"/>
    <mergeCell ref="AO11:AO12"/>
    <mergeCell ref="S11:S12"/>
    <mergeCell ref="T11:T12"/>
    <mergeCell ref="U11:U12"/>
    <mergeCell ref="AB11:AB12"/>
    <mergeCell ref="AC11:AC12"/>
    <mergeCell ref="AE11:AE12"/>
    <mergeCell ref="AD11:AD12"/>
    <mergeCell ref="BI11:BI12"/>
    <mergeCell ref="BH11:BH12"/>
    <mergeCell ref="AR9:AT10"/>
    <mergeCell ref="AS11:AS12"/>
    <mergeCell ref="AW11:AW12"/>
    <mergeCell ref="AV11:AV12"/>
    <mergeCell ref="AR11:AR12"/>
    <mergeCell ref="AT11:AT12"/>
    <mergeCell ref="AU11:AU12"/>
    <mergeCell ref="BF8:BI8"/>
    <mergeCell ref="B9:B12"/>
    <mergeCell ref="C9:C12"/>
    <mergeCell ref="D9:D12"/>
    <mergeCell ref="E9:E12"/>
    <mergeCell ref="AN9:AO10"/>
    <mergeCell ref="P10:R10"/>
    <mergeCell ref="S10:U10"/>
    <mergeCell ref="F9:F12"/>
    <mergeCell ref="G9:G12"/>
    <mergeCell ref="H9:I10"/>
    <mergeCell ref="BF9:BF12"/>
    <mergeCell ref="BG9:BI9"/>
    <mergeCell ref="AL11:AL12"/>
    <mergeCell ref="BG10:BG12"/>
    <mergeCell ref="BH10:BI10"/>
    <mergeCell ref="B7:E7"/>
    <mergeCell ref="B5:G5"/>
    <mergeCell ref="BC8:BD11"/>
    <mergeCell ref="P9:U9"/>
    <mergeCell ref="AH9:AI10"/>
    <mergeCell ref="AJ9:AK10"/>
    <mergeCell ref="AL9:AM10"/>
    <mergeCell ref="AP9:AQ10"/>
    <mergeCell ref="P11:P12"/>
    <mergeCell ref="Q11:Q12"/>
    <mergeCell ref="R11:R12"/>
    <mergeCell ref="AH11:AH12"/>
    <mergeCell ref="AI11:AI12"/>
    <mergeCell ref="AJ11:AJ12"/>
    <mergeCell ref="AK11:AK12"/>
    <mergeCell ref="AZ10:BA11"/>
  </mergeCells>
  <phoneticPr fontId="19"/>
  <conditionalFormatting sqref="J13:J313">
    <cfRule type="expression" dxfId="343" priority="17">
      <formula>$H13="中住戸"</formula>
    </cfRule>
  </conditionalFormatting>
  <conditionalFormatting sqref="H13:I313">
    <cfRule type="expression" dxfId="342" priority="11">
      <formula>OR(H13="角住戸",H13="最上階")</formula>
    </cfRule>
  </conditionalFormatting>
  <conditionalFormatting sqref="I13:I313">
    <cfRule type="expression" dxfId="341" priority="10">
      <formula>$I13="最下階"</formula>
    </cfRule>
  </conditionalFormatting>
  <conditionalFormatting sqref="A3">
    <cfRule type="expression" dxfId="340" priority="7">
      <formula>_xlfn.ISFORMULA(A3)=TRUE</formula>
    </cfRule>
  </conditionalFormatting>
  <conditionalFormatting sqref="AU9 AT12:AW12">
    <cfRule type="expression" dxfId="339" priority="6">
      <formula>_xlfn.ISFORMULA(AT9)=TRUE</formula>
    </cfRule>
  </conditionalFormatting>
  <conditionalFormatting sqref="AB1:AC8">
    <cfRule type="expression" dxfId="338" priority="4">
      <formula>_xlfn.ISFORMULA(AB1)=TRUE</formula>
    </cfRule>
  </conditionalFormatting>
  <conditionalFormatting sqref="AU9 AR9:AS9 AR12 AT12:AW12">
    <cfRule type="expression" dxfId="337" priority="3">
      <formula>_xlfn.ISFORMULA(AR9)=TRUE</formula>
    </cfRule>
  </conditionalFormatting>
  <dataValidations count="15">
    <dataValidation imeMode="off" allowBlank="1" showInputMessage="1" showErrorMessage="1" sqref="C13:G313 Z13:Z313 AP13:AP313 T13:T313 W13:W1048576 Q13:Q1048576" xr:uid="{75C885E3-28E8-41A2-910F-0C967C0AC5D0}"/>
    <dataValidation type="whole" imeMode="off" allowBlank="1" showInputMessage="1" showErrorMessage="1" error="数字以外は入力しないでください" sqref="AL13:AL1048576 AL1:AL8" xr:uid="{2C4E9E78-325D-40A8-A097-B7614E5716D0}">
      <formula1>0</formula1>
      <formula2>1000</formula2>
    </dataValidation>
    <dataValidation type="list" allowBlank="1" showInputMessage="1" showErrorMessage="1" sqref="H13:H313" xr:uid="{01157AA9-7F16-4B93-8D2F-313C4BFDB623}">
      <formula1>"中住戸,角住戸"</formula1>
    </dataValidation>
    <dataValidation type="list" allowBlank="1" showInputMessage="1" showErrorMessage="1" sqref="I13:I313" xr:uid="{C2273698-1C57-4029-8FC4-9A4246708BED}">
      <formula1>"最下階,中間階,最上階"</formula1>
    </dataValidation>
    <dataValidation type="list" allowBlank="1" showInputMessage="1" showErrorMessage="1" sqref="J13:J313" xr:uid="{17B1AD1C-26EE-43D1-B6DE-6FA6C0A791AD}">
      <formula1>"該当"</formula1>
    </dataValidation>
    <dataValidation type="list" imeMode="off" allowBlank="1" showInputMessage="1" showErrorMessage="1" sqref="O13:O313 AG13:AG313 AQ13:AQ313 AA13:AA313 AI13:AI313 AM13:AM313 AE13:AE313 AO13:AO313 AC13:AC313 AW13:AW313 AT13:AT313 U13:U313 X13:X313 R13:R313 AK13:AK313" xr:uid="{D210D262-A49F-4CAA-894B-EC7BB2F9F9C6}">
      <formula1>"1,2,3,4,-"</formula1>
    </dataValidation>
    <dataValidation type="list" allowBlank="1" showInputMessage="1" showErrorMessage="1" sqref="AH13:AH313" xr:uid="{C5511184-34E1-4E2D-A683-898E47CA6817}">
      <formula1>"ダクト式第三種換気,ダクト式第一種換気,ダクト式第一種換気（熱交換有り）"</formula1>
    </dataValidation>
    <dataValidation type="list" allowBlank="1" showInputMessage="1" showErrorMessage="1" sqref="AN13:AN313" xr:uid="{D6A6BAF3-A98E-40C0-AB20-C96D845CFEC4}">
      <formula1>"有り,有り（ガス計測含む）,無し"</formula1>
    </dataValidation>
    <dataValidation type="list" allowBlank="1" showInputMessage="1" showErrorMessage="1" sqref="AJ13:AJ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S13:S313 P13:P313 Y13:Y313 V13:V313" xr:uid="{B92AFB92-F600-4C78-B145-5BDBB1CA42C8}">
      <formula1>"2.2ｋＷ,2.5ｋＷ,2.8ｋＷ,3.6ｋＷ,4.0ｋＷ,5.6ｋＷ,6.3ｋＷ,7.1ｋＷ以上,設置なし"</formula1>
    </dataValidation>
    <dataValidation type="list" allowBlank="1" showInputMessage="1" showErrorMessage="1" sqref="AR13:AR313" xr:uid="{14C86482-67BB-4390-BEA7-731B278F2209}">
      <formula1>"2.6ｋＷ未満,2.6ｋＷ以上"</formula1>
    </dataValidation>
    <dataValidation type="list" allowBlank="1" showInputMessage="1" showErrorMessage="1" sqref="AB13:AB313" xr:uid="{B2992B39-8F55-44C9-AAD9-67EF716A6ACB}">
      <formula1>"2.8ｋＷ,3.6ｋＷ,4.0ｋＷ,5.6ｋＷ以上"</formula1>
    </dataValidation>
    <dataValidation type="list" allowBlank="1" showInputMessage="1" showErrorMessage="1" sqref="AU13:AU313" xr:uid="{4F2B15CD-B218-4030-8F17-FFB1987C12D8}">
      <formula1>"A,B,C,D,E,F,G,H,I,J"</formula1>
    </dataValidation>
    <dataValidation type="list" allowBlank="1" showInputMessage="1" showErrorMessage="1" sqref="AF13:AF313" xr:uid="{89D5E421-A5DC-4061-91D3-8439A26DABB1}">
      <formula1>"エアコン付温水床暖房 5.6ｋＷ未満,エアコン付温水床暖房 5.6ｋＷ以上"</formula1>
    </dataValidation>
    <dataValidation type="list" allowBlank="1" showInputMessage="1" showErrorMessage="1" sqref="AD13:AD313" xr:uid="{C13A7EBE-F8E4-47AB-8B99-3BE70A986D57}">
      <formula1>"エアコン付温水床暖房 5.6ｋＷ未満,エアコン付温水床暖房 5.6ｋＷ以上,温水床暖房（給湯機と熱源兼用）,温水床暖房（専用熱源機）"</formula1>
    </dataValidation>
  </dataValidations>
  <printOptions horizontalCentered="1"/>
  <pageMargins left="0.51181102362204722" right="0.11811023622047245" top="0.35433070866141736" bottom="0.35433070866141736" header="0.31496062992125984" footer="0.11811023622047245"/>
  <pageSetup paperSize="8" scale="43" orientation="landscape" r:id="rId1"/>
  <headerFooter scaleWithDoc="0">
    <oddFooter>&amp;R&amp;K00-042R5高層ZEH-M_ver.2</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O48"/>
  <sheetViews>
    <sheetView showGridLines="0" view="pageBreakPreview" zoomScale="70" zoomScaleNormal="70" zoomScaleSheetLayoutView="70" workbookViewId="0">
      <selection activeCell="I22" sqref="I22"/>
    </sheetView>
  </sheetViews>
  <sheetFormatPr defaultColWidth="9" defaultRowHeight="28"/>
  <cols>
    <col min="1" max="1" width="2.58203125" style="24" customWidth="1"/>
    <col min="2" max="2" width="26.33203125" style="23" customWidth="1"/>
    <col min="3" max="5" width="26.58203125" style="23" customWidth="1"/>
    <col min="6" max="6" width="29.75" style="23" customWidth="1"/>
    <col min="7" max="7" width="27.58203125" style="23" hidden="1" customWidth="1"/>
    <col min="8" max="8" width="1.58203125" style="23" customWidth="1"/>
    <col min="9" max="9" width="18.08203125" style="23" customWidth="1"/>
    <col min="10" max="10" width="81.83203125" style="23" customWidth="1"/>
    <col min="11" max="11" width="23.25" style="23" customWidth="1"/>
    <col min="12" max="12" width="9" style="23" customWidth="1"/>
    <col min="13" max="16384" width="9" style="23"/>
  </cols>
  <sheetData>
    <row r="1" spans="1:12" ht="16.5">
      <c r="A1" s="217" t="s">
        <v>441</v>
      </c>
      <c r="B1" s="217"/>
      <c r="C1" s="217"/>
      <c r="D1" s="217"/>
      <c r="E1" s="217"/>
      <c r="F1" s="217"/>
      <c r="G1" s="217"/>
    </row>
    <row r="2" spans="1:12" ht="16.5">
      <c r="A2" s="217"/>
      <c r="B2" s="1711"/>
      <c r="C2" s="1711"/>
      <c r="D2" s="1711"/>
      <c r="E2" s="1711"/>
      <c r="F2" s="1711"/>
      <c r="G2" s="217"/>
    </row>
    <row r="3" spans="1:12" ht="21">
      <c r="A3" s="25"/>
      <c r="B3" s="1712" t="s">
        <v>985</v>
      </c>
      <c r="C3" s="1712"/>
      <c r="D3" s="1712"/>
      <c r="F3" s="125"/>
      <c r="G3" s="125"/>
      <c r="J3" s="217" t="s">
        <v>450</v>
      </c>
    </row>
    <row r="4" spans="1:12" s="782" customFormat="1" ht="13.5" thickBot="1">
      <c r="B4" s="1713"/>
      <c r="C4" s="1713"/>
      <c r="D4" s="1713"/>
    </row>
    <row r="5" spans="1:12" ht="43.5" customHeight="1" thickBot="1">
      <c r="B5" s="215" t="s">
        <v>181</v>
      </c>
      <c r="C5" s="1714" t="str">
        <f>'2.全体概要'!C7</f>
        <v/>
      </c>
      <c r="D5" s="1715"/>
      <c r="E5" s="1715"/>
      <c r="F5" s="817" t="s">
        <v>960</v>
      </c>
      <c r="G5" s="818"/>
      <c r="J5" s="296" t="s">
        <v>449</v>
      </c>
      <c r="K5" s="295">
        <f>ROUNDUP(90.03*'2.全体概要'!T48,0)</f>
        <v>0</v>
      </c>
    </row>
    <row r="6" spans="1:12" s="782" customFormat="1" ht="16.5">
      <c r="J6" s="298" t="s">
        <v>750</v>
      </c>
    </row>
    <row r="7" spans="1:12">
      <c r="B7" s="23" t="s">
        <v>202</v>
      </c>
      <c r="F7" s="1004" t="s">
        <v>962</v>
      </c>
      <c r="G7" s="26" t="s">
        <v>138</v>
      </c>
      <c r="H7" s="1005"/>
      <c r="I7" s="1050">
        <f>500000*'2.全体概要'!I15</f>
        <v>0</v>
      </c>
      <c r="J7" s="1002" t="s">
        <v>451</v>
      </c>
    </row>
    <row r="8" spans="1:12" ht="42">
      <c r="A8" s="25"/>
      <c r="B8" s="30" t="s">
        <v>289</v>
      </c>
      <c r="C8" s="29" t="s">
        <v>203</v>
      </c>
      <c r="D8" s="28" t="s">
        <v>183</v>
      </c>
      <c r="E8" s="28" t="s">
        <v>204</v>
      </c>
      <c r="F8" s="819" t="s">
        <v>288</v>
      </c>
      <c r="G8" s="819" t="s">
        <v>288</v>
      </c>
      <c r="H8" s="1003"/>
      <c r="I8" s="997" t="s">
        <v>966</v>
      </c>
    </row>
    <row r="9" spans="1:12" ht="29.25" customHeight="1">
      <c r="B9" s="28" t="s">
        <v>205</v>
      </c>
      <c r="C9" s="648">
        <f>SUM(D9:E9)</f>
        <v>0</v>
      </c>
      <c r="D9" s="648">
        <f>D19</f>
        <v>0</v>
      </c>
      <c r="E9" s="648">
        <f>E19</f>
        <v>0</v>
      </c>
      <c r="F9" s="297"/>
      <c r="G9" s="297"/>
      <c r="I9" s="998"/>
      <c r="J9" s="1710" t="s">
        <v>921</v>
      </c>
      <c r="K9" s="995"/>
      <c r="L9" s="46"/>
    </row>
    <row r="10" spans="1:12" ht="28.5" customHeight="1">
      <c r="B10" s="28" t="s">
        <v>206</v>
      </c>
      <c r="C10" s="648">
        <f>SUM(D10:E10)</f>
        <v>0</v>
      </c>
      <c r="D10" s="648">
        <f>SUM(D20,D28,D35,D42)</f>
        <v>0</v>
      </c>
      <c r="E10" s="648">
        <f>SUM(E20,E28,E35,E42)</f>
        <v>0</v>
      </c>
      <c r="F10" s="297"/>
      <c r="G10" s="297"/>
      <c r="I10" s="998"/>
      <c r="J10" s="1710"/>
    </row>
    <row r="11" spans="1:12" ht="28.5" thickBot="1">
      <c r="B11" s="28" t="s">
        <v>590</v>
      </c>
      <c r="C11" s="828">
        <f>SUM(C9:C10)</f>
        <v>0</v>
      </c>
      <c r="D11" s="648">
        <f>SUM(D9:D10)</f>
        <v>0</v>
      </c>
      <c r="E11" s="648">
        <f>SUM(E9:E10)</f>
        <v>0</v>
      </c>
      <c r="F11" s="1006">
        <f>SUM(F22,F29,F36,F43)</f>
        <v>0</v>
      </c>
      <c r="G11" s="651">
        <f>SUM(G22,G29,G36,G43)</f>
        <v>0</v>
      </c>
      <c r="I11" s="1049">
        <f>IF(I7=0,0,IF(F12-I7&gt;=0,F12-I7,0))</f>
        <v>0</v>
      </c>
      <c r="J11" s="1710"/>
      <c r="K11" s="825"/>
    </row>
    <row r="12" spans="1:12" ht="29" thickTop="1" thickBot="1">
      <c r="B12" s="831" t="s">
        <v>759</v>
      </c>
      <c r="C12" s="829">
        <v>0</v>
      </c>
      <c r="D12" s="830">
        <v>0</v>
      </c>
      <c r="E12" s="830">
        <v>0</v>
      </c>
      <c r="F12" s="996">
        <f>SUM(F23,F30,F37,F44)</f>
        <v>0</v>
      </c>
      <c r="G12" s="651"/>
      <c r="I12" s="820"/>
      <c r="J12" s="827"/>
    </row>
    <row r="13" spans="1:12" ht="29" hidden="1" thickTop="1" thickBot="1">
      <c r="B13" s="393" t="s">
        <v>600</v>
      </c>
      <c r="C13" s="732">
        <v>0</v>
      </c>
      <c r="D13" s="733">
        <v>0</v>
      </c>
      <c r="E13" s="733">
        <v>0</v>
      </c>
      <c r="F13" s="652">
        <v>0</v>
      </c>
      <c r="G13" s="652">
        <f>SUM(G24,G31,G38,G45)</f>
        <v>0</v>
      </c>
      <c r="I13" s="822"/>
      <c r="J13" s="556"/>
    </row>
    <row r="14" spans="1:12" ht="28.5" thickTop="1">
      <c r="B14" s="31" t="s">
        <v>207</v>
      </c>
      <c r="C14" s="649">
        <f>C11</f>
        <v>0</v>
      </c>
      <c r="D14" s="650">
        <f>D11</f>
        <v>0</v>
      </c>
      <c r="E14" s="649">
        <f>E11</f>
        <v>0</v>
      </c>
      <c r="F14" s="649">
        <f>IF(SUM(F25,F32,F39,F46)&gt;800000000,800000000,SUM(F25,F32,F39,F46))</f>
        <v>0</v>
      </c>
      <c r="G14" s="649">
        <f>SUM(G25,G32,G39,G46)</f>
        <v>0</v>
      </c>
      <c r="I14" s="46"/>
      <c r="J14" s="217" t="s">
        <v>963</v>
      </c>
    </row>
    <row r="15" spans="1:12" s="27" customFormat="1" ht="19.5" customHeight="1">
      <c r="D15" s="157"/>
      <c r="E15" s="158"/>
      <c r="F15" s="159"/>
      <c r="G15" s="159"/>
      <c r="J15" s="557" t="s">
        <v>448</v>
      </c>
    </row>
    <row r="16" spans="1:12">
      <c r="B16" s="23" t="s">
        <v>442</v>
      </c>
      <c r="J16" s="557"/>
    </row>
    <row r="17" spans="1:15">
      <c r="B17" s="32" t="s">
        <v>287</v>
      </c>
      <c r="C17" s="101"/>
      <c r="J17" s="556"/>
    </row>
    <row r="18" spans="1:15" ht="21">
      <c r="A18" s="25"/>
      <c r="B18" s="28" t="s">
        <v>208</v>
      </c>
      <c r="C18" s="29" t="s">
        <v>203</v>
      </c>
      <c r="D18" s="28" t="s">
        <v>183</v>
      </c>
      <c r="E18" s="28" t="s">
        <v>204</v>
      </c>
      <c r="F18" s="819" t="s">
        <v>288</v>
      </c>
      <c r="G18" s="819" t="s">
        <v>288</v>
      </c>
      <c r="I18" s="999" t="s">
        <v>738</v>
      </c>
      <c r="J18" s="556"/>
    </row>
    <row r="19" spans="1:15">
      <c r="B19" s="28" t="s">
        <v>205</v>
      </c>
      <c r="C19" s="653">
        <f>SUM(D19:E19)</f>
        <v>0</v>
      </c>
      <c r="D19" s="653">
        <f>'6-1.補助対象経費総括表（1年目） '!Q11</f>
        <v>0</v>
      </c>
      <c r="E19" s="655">
        <v>0</v>
      </c>
      <c r="F19" s="653">
        <f>ROUNDDOWN(D19*1/3,0)</f>
        <v>0</v>
      </c>
      <c r="G19" s="653"/>
      <c r="I19" s="998"/>
      <c r="J19" s="556"/>
      <c r="M19" s="46"/>
      <c r="N19" s="46"/>
      <c r="O19" s="46"/>
    </row>
    <row r="20" spans="1:15">
      <c r="B20" s="28" t="s">
        <v>206</v>
      </c>
      <c r="C20" s="653">
        <f>SUM(D20:E20)</f>
        <v>0</v>
      </c>
      <c r="D20" s="653">
        <f>'6-1.補助対象経費総括表（1年目） '!Q53</f>
        <v>0</v>
      </c>
      <c r="E20" s="653">
        <f>'9.費用明細書（共用部）'!K71</f>
        <v>0</v>
      </c>
      <c r="F20" s="653">
        <f>ROUNDDOWN(D20*1/3,0)</f>
        <v>0</v>
      </c>
      <c r="G20" s="653"/>
      <c r="I20" s="998"/>
      <c r="J20" s="556"/>
      <c r="M20" s="46"/>
      <c r="N20" s="46"/>
      <c r="O20" s="46"/>
    </row>
    <row r="21" spans="1:15">
      <c r="B21" s="31" t="s">
        <v>590</v>
      </c>
      <c r="C21" s="654">
        <f>SUM(C19:C20)</f>
        <v>0</v>
      </c>
      <c r="D21" s="654">
        <f>SUM(D19:D20)</f>
        <v>0</v>
      </c>
      <c r="E21" s="654">
        <f>SUM(E19:E20)</f>
        <v>0</v>
      </c>
      <c r="F21" s="654">
        <f>SUM(F19:F20)</f>
        <v>0</v>
      </c>
      <c r="G21" s="654"/>
      <c r="I21" s="998"/>
      <c r="J21" s="556"/>
      <c r="M21" s="46"/>
      <c r="N21" s="46"/>
      <c r="O21" s="46"/>
    </row>
    <row r="22" spans="1:15" s="27" customFormat="1" ht="29.25" customHeight="1" thickBot="1">
      <c r="B22" s="1707" t="s">
        <v>758</v>
      </c>
      <c r="C22" s="1708"/>
      <c r="D22" s="1708"/>
      <c r="E22" s="1709"/>
      <c r="F22" s="821">
        <f>ROUNDDOWN(F21,-3)</f>
        <v>0</v>
      </c>
      <c r="G22" s="658">
        <f>F22-I22</f>
        <v>0</v>
      </c>
      <c r="I22" s="1000"/>
      <c r="J22" s="891" t="s">
        <v>965</v>
      </c>
    </row>
    <row r="23" spans="1:15" s="27" customFormat="1" ht="29.25" customHeight="1" thickTop="1" thickBot="1">
      <c r="B23" s="1704" t="s">
        <v>1043</v>
      </c>
      <c r="C23" s="1705"/>
      <c r="D23" s="1705"/>
      <c r="E23" s="1706"/>
      <c r="F23" s="658">
        <f>ROUNDDOWN(F22,-3)-I22</f>
        <v>0</v>
      </c>
      <c r="G23" s="658"/>
      <c r="I23" s="826"/>
      <c r="J23" s="824" t="s">
        <v>978</v>
      </c>
    </row>
    <row r="24" spans="1:15" ht="29" hidden="1" thickTop="1" thickBot="1">
      <c r="B24" s="472" t="s">
        <v>600</v>
      </c>
      <c r="C24" s="732" t="s">
        <v>601</v>
      </c>
      <c r="D24" s="733" t="s">
        <v>601</v>
      </c>
      <c r="E24" s="733" t="s">
        <v>601</v>
      </c>
      <c r="F24" s="656">
        <v>0</v>
      </c>
      <c r="G24" s="658">
        <f>F24</f>
        <v>0</v>
      </c>
      <c r="I24" s="822"/>
      <c r="J24" s="556"/>
    </row>
    <row r="25" spans="1:15" ht="28.5" thickTop="1">
      <c r="B25" s="473" t="s">
        <v>207</v>
      </c>
      <c r="C25" s="657">
        <f>C21</f>
        <v>0</v>
      </c>
      <c r="D25" s="657">
        <f>D21</f>
        <v>0</v>
      </c>
      <c r="E25" s="657">
        <f>E21</f>
        <v>0</v>
      </c>
      <c r="F25" s="649">
        <f>IF(SUM(F23,F24)&gt;300000000,300000000,SUM(F23,F24))</f>
        <v>0</v>
      </c>
      <c r="G25" s="649">
        <f>SUM(G22:G24)</f>
        <v>0</v>
      </c>
      <c r="I25" s="46"/>
      <c r="J25" s="217" t="s">
        <v>964</v>
      </c>
    </row>
    <row r="26" spans="1:15">
      <c r="B26" s="32" t="s">
        <v>290</v>
      </c>
      <c r="C26" s="101"/>
      <c r="J26" s="556"/>
      <c r="M26" s="46"/>
      <c r="N26" s="46"/>
      <c r="O26" s="46"/>
    </row>
    <row r="27" spans="1:15" ht="21">
      <c r="A27" s="25"/>
      <c r="B27" s="28" t="s">
        <v>208</v>
      </c>
      <c r="C27" s="29" t="s">
        <v>203</v>
      </c>
      <c r="D27" s="28" t="s">
        <v>183</v>
      </c>
      <c r="E27" s="28" t="s">
        <v>204</v>
      </c>
      <c r="F27" s="819" t="s">
        <v>288</v>
      </c>
      <c r="G27" s="819" t="s">
        <v>288</v>
      </c>
      <c r="I27" s="999" t="s">
        <v>738</v>
      </c>
      <c r="J27" s="556"/>
    </row>
    <row r="28" spans="1:15">
      <c r="B28" s="28" t="s">
        <v>206</v>
      </c>
      <c r="C28" s="653">
        <f>SUM(D28:E28)</f>
        <v>0</v>
      </c>
      <c r="D28" s="653">
        <f>'6-2.補助対象経費総括表（2年目）'!Q53</f>
        <v>0</v>
      </c>
      <c r="E28" s="653">
        <f>'9.費用明細書（共用部）'!W71</f>
        <v>0</v>
      </c>
      <c r="F28" s="653">
        <f>ROUNDDOWN(D28*1/3,0)</f>
        <v>0</v>
      </c>
      <c r="G28" s="823"/>
      <c r="I28" s="998"/>
      <c r="J28" s="556"/>
    </row>
    <row r="29" spans="1:15" s="27" customFormat="1" ht="29.25" customHeight="1" thickBot="1">
      <c r="B29" s="1707" t="s">
        <v>758</v>
      </c>
      <c r="C29" s="1708"/>
      <c r="D29" s="1708"/>
      <c r="E29" s="1709"/>
      <c r="F29" s="658">
        <f>ROUNDDOWN(F28,-3)</f>
        <v>0</v>
      </c>
      <c r="G29" s="658">
        <f>F29-I29</f>
        <v>0</v>
      </c>
      <c r="I29" s="1000"/>
      <c r="J29" s="1056" t="s">
        <v>965</v>
      </c>
    </row>
    <row r="30" spans="1:15" s="27" customFormat="1" ht="29.25" customHeight="1" thickTop="1" thickBot="1">
      <c r="B30" s="1704" t="s">
        <v>1043</v>
      </c>
      <c r="C30" s="1705"/>
      <c r="D30" s="1705"/>
      <c r="E30" s="1706"/>
      <c r="F30" s="658">
        <f>ROUNDDOWN(F29,-3)-I29</f>
        <v>0</v>
      </c>
      <c r="G30" s="658"/>
      <c r="I30" s="826"/>
      <c r="J30" s="1057" t="s">
        <v>978</v>
      </c>
    </row>
    <row r="31" spans="1:15" ht="29" hidden="1" thickTop="1" thickBot="1">
      <c r="B31" s="472" t="s">
        <v>600</v>
      </c>
      <c r="C31" s="732" t="s">
        <v>601</v>
      </c>
      <c r="D31" s="733" t="s">
        <v>601</v>
      </c>
      <c r="E31" s="733" t="s">
        <v>601</v>
      </c>
      <c r="F31" s="656">
        <v>0</v>
      </c>
      <c r="G31" s="658">
        <f>F31</f>
        <v>0</v>
      </c>
      <c r="I31" s="822"/>
      <c r="J31" s="556"/>
    </row>
    <row r="32" spans="1:15" ht="28.5" thickTop="1">
      <c r="B32" s="473" t="s">
        <v>207</v>
      </c>
      <c r="C32" s="657">
        <f>C28</f>
        <v>0</v>
      </c>
      <c r="D32" s="657">
        <f>D28</f>
        <v>0</v>
      </c>
      <c r="E32" s="657">
        <f>E28</f>
        <v>0</v>
      </c>
      <c r="F32" s="649">
        <f>IF(SUM(F30,F31)&gt;300000000,300000000,SUM(F30,F31))</f>
        <v>0</v>
      </c>
      <c r="G32" s="649">
        <f>SUM(G29,G31)</f>
        <v>0</v>
      </c>
      <c r="I32" s="46"/>
      <c r="J32" s="1056" t="s">
        <v>964</v>
      </c>
    </row>
    <row r="33" spans="1:10">
      <c r="B33" s="32" t="s">
        <v>291</v>
      </c>
      <c r="C33" s="101"/>
      <c r="J33" s="556"/>
    </row>
    <row r="34" spans="1:10" ht="21">
      <c r="A34" s="25"/>
      <c r="B34" s="28" t="s">
        <v>208</v>
      </c>
      <c r="C34" s="29" t="s">
        <v>203</v>
      </c>
      <c r="D34" s="28" t="s">
        <v>183</v>
      </c>
      <c r="E34" s="28" t="s">
        <v>204</v>
      </c>
      <c r="F34" s="819" t="s">
        <v>288</v>
      </c>
      <c r="G34" s="819" t="s">
        <v>288</v>
      </c>
      <c r="I34" s="999" t="s">
        <v>738</v>
      </c>
      <c r="J34" s="556"/>
    </row>
    <row r="35" spans="1:10">
      <c r="B35" s="28" t="s">
        <v>206</v>
      </c>
      <c r="C35" s="653">
        <f>SUM(D35:E35)</f>
        <v>0</v>
      </c>
      <c r="D35" s="653">
        <f>'6-3.補助対象経費総括表（3年目）'!Q53</f>
        <v>0</v>
      </c>
      <c r="E35" s="653">
        <f>'9.費用明細書（共用部）'!AI71</f>
        <v>0</v>
      </c>
      <c r="F35" s="653">
        <f>ROUNDDOWN(D35*1/3,0)</f>
        <v>0</v>
      </c>
      <c r="G35" s="823"/>
      <c r="I35" s="1001"/>
      <c r="J35" s="556"/>
    </row>
    <row r="36" spans="1:10" s="27" customFormat="1" ht="29.25" customHeight="1" thickBot="1">
      <c r="B36" s="1707" t="s">
        <v>758</v>
      </c>
      <c r="C36" s="1708"/>
      <c r="D36" s="1708"/>
      <c r="E36" s="1709"/>
      <c r="F36" s="658">
        <f>ROUNDDOWN(F35,-3)</f>
        <v>0</v>
      </c>
      <c r="G36" s="658">
        <f>F36-I36</f>
        <v>0</v>
      </c>
      <c r="I36" s="1000"/>
      <c r="J36" s="1056" t="s">
        <v>965</v>
      </c>
    </row>
    <row r="37" spans="1:10" s="27" customFormat="1" ht="29.25" customHeight="1" thickTop="1" thickBot="1">
      <c r="B37" s="1704" t="s">
        <v>1043</v>
      </c>
      <c r="C37" s="1705"/>
      <c r="D37" s="1705"/>
      <c r="E37" s="1706"/>
      <c r="F37" s="658">
        <f>ROUNDDOWN(F36,-3)-I36</f>
        <v>0</v>
      </c>
      <c r="G37" s="658"/>
      <c r="I37" s="826"/>
      <c r="J37" s="1057" t="s">
        <v>978</v>
      </c>
    </row>
    <row r="38" spans="1:10" ht="29" hidden="1" thickTop="1" thickBot="1">
      <c r="B38" s="472" t="s">
        <v>600</v>
      </c>
      <c r="C38" s="732" t="s">
        <v>601</v>
      </c>
      <c r="D38" s="733" t="s">
        <v>601</v>
      </c>
      <c r="E38" s="733" t="s">
        <v>601</v>
      </c>
      <c r="F38" s="656">
        <v>0</v>
      </c>
      <c r="G38" s="658">
        <f>F38</f>
        <v>0</v>
      </c>
      <c r="I38" s="822"/>
      <c r="J38" s="556"/>
    </row>
    <row r="39" spans="1:10" ht="28.5" thickTop="1">
      <c r="B39" s="473" t="s">
        <v>207</v>
      </c>
      <c r="C39" s="657">
        <f>C35</f>
        <v>0</v>
      </c>
      <c r="D39" s="657">
        <f>D35</f>
        <v>0</v>
      </c>
      <c r="E39" s="657">
        <f>E35</f>
        <v>0</v>
      </c>
      <c r="F39" s="649">
        <f>IF(SUM(F37,F38)&gt;300000000,300000000,SUM(F37,F38))</f>
        <v>0</v>
      </c>
      <c r="G39" s="649">
        <f>IF(SUM(G35:G38)&gt;300000000,300000000,SUM(G35:G38))</f>
        <v>0</v>
      </c>
      <c r="I39" s="46"/>
      <c r="J39" s="1056" t="s">
        <v>964</v>
      </c>
    </row>
    <row r="40" spans="1:10">
      <c r="B40" s="32" t="s">
        <v>292</v>
      </c>
      <c r="C40" s="101"/>
      <c r="J40" s="556"/>
    </row>
    <row r="41" spans="1:10" ht="21">
      <c r="A41" s="25"/>
      <c r="B41" s="28" t="s">
        <v>208</v>
      </c>
      <c r="C41" s="29" t="s">
        <v>203</v>
      </c>
      <c r="D41" s="28" t="s">
        <v>183</v>
      </c>
      <c r="E41" s="28" t="s">
        <v>204</v>
      </c>
      <c r="F41" s="819" t="s">
        <v>288</v>
      </c>
      <c r="G41" s="819" t="s">
        <v>288</v>
      </c>
      <c r="I41" s="999" t="s">
        <v>738</v>
      </c>
      <c r="J41" s="556"/>
    </row>
    <row r="42" spans="1:10">
      <c r="B42" s="28" t="s">
        <v>206</v>
      </c>
      <c r="C42" s="653">
        <f>SUM(D42:E42)</f>
        <v>0</v>
      </c>
      <c r="D42" s="653">
        <f>'6-4.補助対象経費総括表（4年目）'!Q53</f>
        <v>0</v>
      </c>
      <c r="E42" s="653">
        <f>'9.費用明細書（共用部）'!AU71</f>
        <v>0</v>
      </c>
      <c r="F42" s="653">
        <f>ROUNDDOWN(D42*1/3,0)</f>
        <v>0</v>
      </c>
      <c r="G42" s="823"/>
      <c r="I42" s="998"/>
      <c r="J42" s="556"/>
    </row>
    <row r="43" spans="1:10" s="27" customFormat="1" ht="29.25" customHeight="1" thickBot="1">
      <c r="B43" s="1707" t="s">
        <v>758</v>
      </c>
      <c r="C43" s="1708"/>
      <c r="D43" s="1708"/>
      <c r="E43" s="1709"/>
      <c r="F43" s="658">
        <f>ROUNDDOWN(F42,-3)</f>
        <v>0</v>
      </c>
      <c r="G43" s="658">
        <f>F43-I43</f>
        <v>0</v>
      </c>
      <c r="I43" s="1000"/>
      <c r="J43" s="1056" t="s">
        <v>965</v>
      </c>
    </row>
    <row r="44" spans="1:10" s="27" customFormat="1" ht="29.25" customHeight="1" thickTop="1" thickBot="1">
      <c r="B44" s="1704" t="s">
        <v>1043</v>
      </c>
      <c r="C44" s="1705"/>
      <c r="D44" s="1705"/>
      <c r="E44" s="1706"/>
      <c r="F44" s="658">
        <f>ROUNDDOWN(F43,-3)-I43</f>
        <v>0</v>
      </c>
      <c r="G44" s="658"/>
      <c r="I44" s="826"/>
      <c r="J44" s="1057" t="s">
        <v>978</v>
      </c>
    </row>
    <row r="45" spans="1:10" ht="29" hidden="1" thickTop="1" thickBot="1">
      <c r="B45" s="472" t="s">
        <v>600</v>
      </c>
      <c r="C45" s="732" t="s">
        <v>601</v>
      </c>
      <c r="D45" s="733" t="s">
        <v>601</v>
      </c>
      <c r="E45" s="733" t="s">
        <v>601</v>
      </c>
      <c r="F45" s="656">
        <v>0</v>
      </c>
      <c r="G45" s="658">
        <f>F45</f>
        <v>0</v>
      </c>
      <c r="I45" s="822"/>
      <c r="J45" s="556"/>
    </row>
    <row r="46" spans="1:10" ht="28.5" thickTop="1">
      <c r="B46" s="473" t="s">
        <v>207</v>
      </c>
      <c r="C46" s="657">
        <f>C42</f>
        <v>0</v>
      </c>
      <c r="D46" s="657">
        <f>D42</f>
        <v>0</v>
      </c>
      <c r="E46" s="657">
        <f>E42</f>
        <v>0</v>
      </c>
      <c r="F46" s="649">
        <f>IF(SUM(F44,F45)&gt;300000000,300000000,SUM(F44,F45))</f>
        <v>0</v>
      </c>
      <c r="G46" s="649">
        <f>SUM(G43,G45)</f>
        <v>0</v>
      </c>
      <c r="I46" s="46"/>
      <c r="J46" s="1056" t="s">
        <v>964</v>
      </c>
    </row>
    <row r="47" spans="1:10">
      <c r="J47" s="556"/>
    </row>
    <row r="48" spans="1:10">
      <c r="J48" s="556"/>
    </row>
  </sheetData>
  <sheetProtection algorithmName="SHA-512" hashValue="PWN0N5HQgVLlYnv/ljSUn6fV7B5Hm2NlLmxjMKK8BFtX4flVrJm3E1WHxz85yce0TFwcOndbDeNhLcRL7uhCvg==" saltValue="wxf4xXk0P0K2bACmE3bCRQ==" spinCount="100000" sheet="1" formatCells="0" formatRows="0" deleteRows="0" selectLockedCells="1" autoFilter="0" pivotTables="0"/>
  <mergeCells count="13">
    <mergeCell ref="B22:E22"/>
    <mergeCell ref="J9:J11"/>
    <mergeCell ref="B2:F2"/>
    <mergeCell ref="B3:D3"/>
    <mergeCell ref="B4:D4"/>
    <mergeCell ref="C5:E5"/>
    <mergeCell ref="B30:E30"/>
    <mergeCell ref="B23:E23"/>
    <mergeCell ref="B37:E37"/>
    <mergeCell ref="B44:E44"/>
    <mergeCell ref="B36:E36"/>
    <mergeCell ref="B43:E43"/>
    <mergeCell ref="B29:E29"/>
  </mergeCells>
  <phoneticPr fontId="19"/>
  <conditionalFormatting sqref="B5 B18:B21 B41:B42 B34:B35 B27:B28 B8:B14">
    <cfRule type="notContainsBlanks" dxfId="336" priority="18">
      <formula>LEN(TRIM(B5))&gt;0</formula>
    </cfRule>
  </conditionalFormatting>
  <conditionalFormatting sqref="F9:F10 F13">
    <cfRule type="expression" dxfId="335" priority="17">
      <formula>_xlfn.ISFORMULA(F9)=TRUE</formula>
    </cfRule>
  </conditionalFormatting>
  <conditionalFormatting sqref="J6:J7">
    <cfRule type="expression" dxfId="334" priority="16">
      <formula>$F$14&gt;$K$5</formula>
    </cfRule>
    <cfRule type="expression" dxfId="333" priority="19">
      <formula>$F$14&gt;#REF!</formula>
    </cfRule>
  </conditionalFormatting>
  <conditionalFormatting sqref="G9:G13">
    <cfRule type="expression" dxfId="332" priority="20">
      <formula>_xlfn.ISFORMULA(G9)=TRUE</formula>
    </cfRule>
  </conditionalFormatting>
  <conditionalFormatting sqref="F25:G25">
    <cfRule type="expression" dxfId="331" priority="21">
      <formula>$F$25&gt;#REF!</formula>
    </cfRule>
  </conditionalFormatting>
  <conditionalFormatting sqref="F32">
    <cfRule type="expression" dxfId="330" priority="22">
      <formula>$F$32&gt;#REF!</formula>
    </cfRule>
  </conditionalFormatting>
  <conditionalFormatting sqref="F39:G39">
    <cfRule type="expression" dxfId="329" priority="23">
      <formula>$F$39&gt;#REF!</formula>
    </cfRule>
  </conditionalFormatting>
  <conditionalFormatting sqref="F46">
    <cfRule type="expression" dxfId="328" priority="24">
      <formula>$F$46&gt;#REF!</formula>
    </cfRule>
  </conditionalFormatting>
  <conditionalFormatting sqref="G32">
    <cfRule type="expression" dxfId="327" priority="25">
      <formula>$G$32&gt;#REF!</formula>
    </cfRule>
  </conditionalFormatting>
  <conditionalFormatting sqref="G46">
    <cfRule type="expression" dxfId="326" priority="26">
      <formula>$G$46&gt;#REF!</formula>
    </cfRule>
  </conditionalFormatting>
  <conditionalFormatting sqref="F14:G14">
    <cfRule type="expression" dxfId="325" priority="27">
      <formula>$F$14&gt;#REF!</formula>
    </cfRule>
    <cfRule type="expression" dxfId="324" priority="28">
      <formula>$F$14&gt;#REF!</formula>
    </cfRule>
  </conditionalFormatting>
  <conditionalFormatting sqref="G11:G12">
    <cfRule type="expression" dxfId="323" priority="29">
      <formula>$G$11&gt;#REF!</formula>
    </cfRule>
  </conditionalFormatting>
  <conditionalFormatting sqref="F14">
    <cfRule type="expression" dxfId="322" priority="14">
      <formula>$F$14&gt;800000000</formula>
    </cfRule>
  </conditionalFormatting>
  <conditionalFormatting sqref="I11:I12 I29:I30 I22:I23 I43:I44 I36:I37">
    <cfRule type="expression" dxfId="321" priority="650">
      <formula>$I$11=0</formula>
    </cfRule>
  </conditionalFormatting>
  <conditionalFormatting sqref="J12">
    <cfRule type="expression" dxfId="320" priority="655">
      <formula>$K$11&lt;=0</formula>
    </cfRule>
  </conditionalFormatting>
  <conditionalFormatting sqref="F12">
    <cfRule type="expression" dxfId="319" priority="656">
      <formula>$I$11&gt;0</formula>
    </cfRule>
  </conditionalFormatting>
  <conditionalFormatting sqref="J9">
    <cfRule type="expression" dxfId="318" priority="1">
      <formula>$I$11&lt;=0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&amp;R&amp;K00-042R5高層ZEH-M_ver.2</oddFooter>
  </headerFooter>
  <ignoredErrors>
    <ignoredError sqref="B17 B26 B33 B40"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C8979704-8C7F-488B-B34F-C9174376E2B8}">
            <xm:f>入力シート!$F$13="単年度事業"</xm:f>
            <x14:dxf>
              <fill>
                <patternFill>
                  <bgColor theme="0" tint="-0.499984740745262"/>
                </patternFill>
              </fill>
            </x14:dxf>
          </x14:cfRule>
          <xm:sqref>B27:F29 B31:F32 F30</xm:sqref>
        </x14:conditionalFormatting>
        <x14:conditionalFormatting xmlns:xm="http://schemas.microsoft.com/office/excel/2006/main">
          <x14:cfRule type="expression" priority="4" id="{B69E0A38-EC06-4174-822C-071163F11BF2}">
            <xm:f>入力シート!$F$13="2年度事業（1年目）"</xm:f>
            <x14:dxf>
              <fill>
                <patternFill>
                  <bgColor theme="0" tint="-0.499984740745262"/>
                </patternFill>
              </fill>
            </x14:dxf>
          </x14:cfRule>
          <x14:cfRule type="expression" priority="7" id="{19BBB6DA-FAAE-4C1A-848E-AABE4BB0F5DC}">
            <xm:f>入力シート!$F$13="単年度事業"</xm:f>
            <x14:dxf>
              <fill>
                <patternFill>
                  <bgColor theme="0" tint="-0.499984740745262"/>
                </patternFill>
              </fill>
            </x14:dxf>
          </x14:cfRule>
          <xm:sqref>B34:F36 B38:F39 F37</xm:sqref>
        </x14:conditionalFormatting>
        <x14:conditionalFormatting xmlns:xm="http://schemas.microsoft.com/office/excel/2006/main">
          <x14:cfRule type="expression" priority="2" id="{A8EB29C5-96B5-42A2-84C9-1BC153CB0C2B}">
            <xm:f>入力シート!$F$13="3年度事業（1年目）"</xm:f>
            <x14:dxf>
              <fill>
                <patternFill>
                  <bgColor theme="0" tint="-0.499984740745262"/>
                </patternFill>
              </fill>
            </x14:dxf>
          </x14:cfRule>
          <x14:cfRule type="expression" priority="3" id="{FDDE92BE-7023-4310-BD5D-CC7A30C5B803}">
            <xm:f>入力シート!$F$13="2年度事業（1年目）"</xm:f>
            <x14:dxf>
              <fill>
                <patternFill>
                  <bgColor theme="0" tint="-0.499984740745262"/>
                </patternFill>
              </fill>
            </x14:dxf>
          </x14:cfRule>
          <x14:cfRule type="expression" priority="6" id="{6FAC58D5-21A1-466B-AC36-0AF6B1444CED}">
            <xm:f>入力シート!$F$13="単年度事業"</xm:f>
            <x14:dxf>
              <fill>
                <patternFill>
                  <bgColor theme="0" tint="-0.499984740745262"/>
                </patternFill>
              </fill>
            </x14:dxf>
          </x14:cfRule>
          <xm:sqref>B41:F43 B45:F46 F44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23</vt:i4>
      </vt:variant>
      <vt:variant>
        <vt:lpstr>名前付き一覧</vt:lpstr>
      </vt:variant>
      <vt:variant>
        <vt:i4>24</vt:i4>
      </vt:variant>
    </vt:vector>
  </HeadingPairs>
  <TitlesOfParts>
    <vt:vector size="47" baseType="lpstr">
      <vt:lpstr>入力シート</vt:lpstr>
      <vt:lpstr>申請書類リスト</vt:lpstr>
      <vt:lpstr>様式第1_交付申請書</vt:lpstr>
      <vt:lpstr>誓約書</vt:lpstr>
      <vt:lpstr>1.申請者の詳細</vt:lpstr>
      <vt:lpstr>2.全体概要</vt:lpstr>
      <vt:lpstr>3.補助事業概要図</vt:lpstr>
      <vt:lpstr>4.住戸情報入力</vt:lpstr>
      <vt:lpstr>5.補助対象経費総括表（まとめ）</vt:lpstr>
      <vt:lpstr>6-1.補助対象経費総括表（1年目） </vt:lpstr>
      <vt:lpstr>6-2.補助対象経費総括表（2年目）</vt:lpstr>
      <vt:lpstr>6-3.補助対象経費総括表（3年目）</vt:lpstr>
      <vt:lpstr>6-4.補助対象経費総括表（4年目）</vt:lpstr>
      <vt:lpstr>7.共用部定額単価算出シート</vt:lpstr>
      <vt:lpstr>8.共用部空調設備費用算出シート</vt:lpstr>
      <vt:lpstr>9.費用明細書（共用部）</vt:lpstr>
      <vt:lpstr>10-1.蓄電システム補助対象経費算出シート（専有部）</vt:lpstr>
      <vt:lpstr>10-2.蓄電システム補助対象経費算出シート（共用部）</vt:lpstr>
      <vt:lpstr>11.MEMS補助対象経費算出シート </vt:lpstr>
      <vt:lpstr>12.パネルラジエーター設備費用算出シート</vt:lpstr>
      <vt:lpstr>13.水害等の災害時の電源確保に配慮した蓄電システム導入計画</vt:lpstr>
      <vt:lpstr>14.工程表</vt:lpstr>
      <vt:lpstr>個人情報の取得と利用について</vt:lpstr>
      <vt:lpstr>'1.申請者の詳細'!Print_Area</vt:lpstr>
      <vt:lpstr>'10-1.蓄電システム補助対象経費算出シート（専有部）'!Print_Area</vt:lpstr>
      <vt:lpstr>'10-2.蓄電システム補助対象経費算出シート（共用部）'!Print_Area</vt:lpstr>
      <vt:lpstr>'11.MEMS補助対象経費算出シート '!Print_Area</vt:lpstr>
      <vt:lpstr>'12.パネルラジエーター設備費用算出シート'!Print_Area</vt:lpstr>
      <vt:lpstr>'13.水害等の災害時の電源確保に配慮した蓄電システム導入計画'!Print_Area</vt:lpstr>
      <vt:lpstr>'14.工程表'!Print_Area</vt:lpstr>
      <vt:lpstr>'2.全体概要'!Print_Area</vt:lpstr>
      <vt:lpstr>'3.補助事業概要図'!Print_Area</vt:lpstr>
      <vt:lpstr>'4.住戸情報入力'!Print_Area</vt:lpstr>
      <vt:lpstr>'5.補助対象経費総括表（まとめ）'!Print_Area</vt:lpstr>
      <vt:lpstr>'6-1.補助対象経費総括表（1年目） '!Print_Area</vt:lpstr>
      <vt:lpstr>'6-2.補助対象経費総括表（2年目）'!Print_Area</vt:lpstr>
      <vt:lpstr>'6-3.補助対象経費総括表（3年目）'!Print_Area</vt:lpstr>
      <vt:lpstr>'6-4.補助対象経費総括表（4年目）'!Print_Area</vt:lpstr>
      <vt:lpstr>'7.共用部定額単価算出シート'!Print_Area</vt:lpstr>
      <vt:lpstr>'8.共用部空調設備費用算出シート'!Print_Area</vt:lpstr>
      <vt:lpstr>'9.費用明細書（共用部）'!Print_Area</vt:lpstr>
      <vt:lpstr>個人情報の取得と利用について!Print_Area</vt:lpstr>
      <vt:lpstr>申請書類リスト!Print_Area</vt:lpstr>
      <vt:lpstr>誓約書!Print_Area</vt:lpstr>
      <vt:lpstr>入力シート!Print_Area</vt:lpstr>
      <vt:lpstr>様式第1_交付申請書!Print_Area</vt:lpstr>
      <vt:lpstr>'4.住戸情報入力'!Print_Titles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2023-07-06T10:05:24Z</cp:lastPrinted>
  <dcterms:created xsi:type="dcterms:W3CDTF">2020-04-30T03:53:05Z</dcterms:created>
  <dcterms:modified xsi:type="dcterms:W3CDTF">2023-07-13T04:50:46Z</dcterms:modified>
</cp:coreProperties>
</file>