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workbookProtection workbookPassword="A6C9" lockStructure="1"/>
  <bookViews>
    <workbookView xWindow="13920" yWindow="0" windowWidth="13965" windowHeight="13350" tabRatio="610"/>
  </bookViews>
  <sheets>
    <sheet name="既存・導入予定" sheetId="9" r:id="rId1"/>
    <sheet name="２－７導入予定設備" sheetId="11" state="hidden" r:id="rId2"/>
    <sheet name="&lt;チリングユニット&gt;マスタ" sheetId="2" state="hidden" r:id="rId3"/>
    <sheet name="@日冷工機器特性テーブル一覧" sheetId="13" state="hidden" r:id="rId4"/>
  </sheets>
  <definedNames>
    <definedName name="_xlnm._FilterDatabase" localSheetId="3" hidden="1">'@日冷工機器特性テーブル一覧'!$A$4:$O$4</definedName>
    <definedName name="_xlnm._FilterDatabase" localSheetId="2" hidden="1">'&lt;チリングユニット&gt;マスタ'!$I$7:$M$7</definedName>
    <definedName name="_xlnm.Print_Area" localSheetId="2">'&lt;チリングユニット&gt;マスタ'!$B$2:$AE$88</definedName>
    <definedName name="_xlnm.Print_Area" localSheetId="1">'２－７導入予定設備'!$A$1:$AG$45</definedName>
    <definedName name="_xlnm.Print_Area" localSheetId="0">既存・導入予定!$A$1:$AH$48</definedName>
    <definedName name="_xlnm.Print_Titles" localSheetId="1">'２－７導入予定設備'!$2:$20</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45621"/>
</workbook>
</file>

<file path=xl/calcChain.xml><?xml version="1.0" encoding="utf-8"?>
<calcChain xmlns="http://schemas.openxmlformats.org/spreadsheetml/2006/main">
  <c r="B7" i="9" l="1"/>
  <c r="AK24" i="9" l="1"/>
  <c r="AT34" i="9" l="1"/>
  <c r="AT42" i="9"/>
  <c r="AT35" i="9"/>
  <c r="AT39" i="9"/>
  <c r="AT43" i="9"/>
  <c r="AT38" i="9"/>
  <c r="Q32" i="9"/>
  <c r="AT36" i="9"/>
  <c r="AT40" i="9"/>
  <c r="AT33" i="9"/>
  <c r="AT37" i="9"/>
  <c r="AT41" i="9"/>
  <c r="AT32" i="9"/>
  <c r="AU32" i="9" s="1"/>
  <c r="Q41" i="9"/>
  <c r="Q37" i="9"/>
  <c r="Q33" i="9"/>
  <c r="Q40" i="9"/>
  <c r="Q36" i="9"/>
  <c r="Q43" i="9"/>
  <c r="Q39" i="9"/>
  <c r="Q35" i="9"/>
  <c r="Q42" i="9"/>
  <c r="Q38" i="9"/>
  <c r="Q34" i="9"/>
  <c r="AK20" i="11"/>
  <c r="AJ20" i="11"/>
  <c r="AU41" i="9" l="1"/>
  <c r="AU36" i="9"/>
  <c r="AU39" i="9"/>
  <c r="AU37" i="9"/>
  <c r="AU35" i="9"/>
  <c r="AU33" i="9"/>
  <c r="AU44" i="9" s="1"/>
  <c r="B45" i="9" s="1"/>
  <c r="AU38" i="9"/>
  <c r="AU42" i="9"/>
  <c r="AU40" i="9"/>
  <c r="AU43" i="9"/>
  <c r="AU34" i="9"/>
  <c r="AJ10" i="11"/>
  <c r="T30" i="11" l="1"/>
  <c r="T31" i="11"/>
  <c r="T32" i="11"/>
  <c r="T33" i="11"/>
  <c r="T34" i="11"/>
  <c r="T35" i="11"/>
  <c r="T36" i="11"/>
  <c r="T37" i="11"/>
  <c r="T38" i="11"/>
  <c r="T39" i="11"/>
  <c r="T40" i="11"/>
  <c r="H30" i="11"/>
  <c r="H31" i="11"/>
  <c r="H32" i="11"/>
  <c r="K32" i="11" s="1"/>
  <c r="H33" i="11"/>
  <c r="K33" i="11" s="1"/>
  <c r="H34" i="11"/>
  <c r="K34" i="11" s="1"/>
  <c r="H35" i="11"/>
  <c r="K35" i="11" s="1"/>
  <c r="H36" i="11"/>
  <c r="K36" i="11" s="1"/>
  <c r="H37" i="11"/>
  <c r="K37" i="11" s="1"/>
  <c r="H38" i="11"/>
  <c r="K38" i="11" s="1"/>
  <c r="H39" i="11"/>
  <c r="K39" i="11" s="1"/>
  <c r="H40" i="11"/>
  <c r="H29" i="11"/>
  <c r="I8" i="11"/>
  <c r="AJ19" i="9"/>
  <c r="AK13" i="9" l="1"/>
  <c r="AK12" i="9"/>
  <c r="AK14" i="9"/>
  <c r="K40" i="11"/>
  <c r="K31" i="11"/>
  <c r="K30" i="11"/>
  <c r="K35" i="9"/>
  <c r="K36" i="9"/>
  <c r="AJ20" i="9"/>
  <c r="K37" i="9"/>
  <c r="AM32" i="9" l="1"/>
  <c r="AM35" i="9"/>
  <c r="AM43" i="9"/>
  <c r="AM40" i="9"/>
  <c r="AM33" i="9"/>
  <c r="AM34" i="9"/>
  <c r="AM38" i="9"/>
  <c r="AM42" i="9"/>
  <c r="AM39" i="9"/>
  <c r="AM36" i="9"/>
  <c r="AM37" i="9"/>
  <c r="AM41" i="9"/>
  <c r="T44" i="9"/>
  <c r="AK19" i="9"/>
  <c r="K38" i="9" l="1"/>
  <c r="K40" i="9"/>
  <c r="K41" i="9"/>
  <c r="K39" i="9"/>
  <c r="Z177" i="2"/>
  <c r="Z173" i="2"/>
  <c r="Z169" i="2"/>
  <c r="Z165" i="2"/>
  <c r="Z161" i="2"/>
  <c r="Z157" i="2"/>
  <c r="Z153" i="2"/>
  <c r="Z176" i="2"/>
  <c r="Z172" i="2"/>
  <c r="Z168" i="2"/>
  <c r="Z164" i="2"/>
  <c r="Z160" i="2"/>
  <c r="Z156" i="2"/>
  <c r="Z152" i="2"/>
  <c r="Z175" i="2"/>
  <c r="Z171" i="2"/>
  <c r="Z167" i="2"/>
  <c r="Z163" i="2"/>
  <c r="Z159" i="2"/>
  <c r="Z155" i="2"/>
  <c r="Z151" i="2"/>
  <c r="Z174" i="2"/>
  <c r="Z170" i="2"/>
  <c r="Z166" i="2"/>
  <c r="Z162" i="2"/>
  <c r="Z158" i="2"/>
  <c r="Z154" i="2"/>
  <c r="Z150" i="2"/>
  <c r="K43" i="9"/>
  <c r="K33" i="9"/>
  <c r="K32" i="9"/>
  <c r="K42" i="9"/>
  <c r="K34" i="9"/>
  <c r="AK20" i="9"/>
  <c r="Z233" i="2" l="1"/>
  <c r="Z229" i="2"/>
  <c r="Z225" i="2"/>
  <c r="Z221" i="2"/>
  <c r="Z217" i="2"/>
  <c r="Z213" i="2"/>
  <c r="Z209" i="2"/>
  <c r="Z232" i="2"/>
  <c r="Z228" i="2"/>
  <c r="Z224" i="2"/>
  <c r="Z220" i="2"/>
  <c r="Z216" i="2"/>
  <c r="Z212" i="2"/>
  <c r="Z208" i="2"/>
  <c r="Z231" i="2"/>
  <c r="Z227" i="2"/>
  <c r="Z223" i="2"/>
  <c r="Z219" i="2"/>
  <c r="Z215" i="2"/>
  <c r="Z211" i="2"/>
  <c r="Z207" i="2"/>
  <c r="Z230" i="2"/>
  <c r="Z226" i="2"/>
  <c r="Z222" i="2"/>
  <c r="Z218" i="2"/>
  <c r="Z214" i="2"/>
  <c r="Z210" i="2"/>
  <c r="Z206" i="2"/>
  <c r="Z261" i="2"/>
  <c r="Z257" i="2"/>
  <c r="Z253" i="2"/>
  <c r="Z249" i="2"/>
  <c r="Z245" i="2"/>
  <c r="Z241" i="2"/>
  <c r="Z237" i="2"/>
  <c r="Z260" i="2"/>
  <c r="Z256" i="2"/>
  <c r="Z252" i="2"/>
  <c r="Z248" i="2"/>
  <c r="Z244" i="2"/>
  <c r="Z240" i="2"/>
  <c r="Z236" i="2"/>
  <c r="Z259" i="2"/>
  <c r="Z255" i="2"/>
  <c r="Z251" i="2"/>
  <c r="Z247" i="2"/>
  <c r="Z243" i="2"/>
  <c r="Z239" i="2"/>
  <c r="Z235" i="2"/>
  <c r="Z258" i="2"/>
  <c r="Z254" i="2"/>
  <c r="Z250" i="2"/>
  <c r="Z246" i="2"/>
  <c r="Z242" i="2"/>
  <c r="Z238" i="2"/>
  <c r="Z234" i="2"/>
  <c r="Z205" i="2"/>
  <c r="Z201" i="2"/>
  <c r="Z197" i="2"/>
  <c r="Z193" i="2"/>
  <c r="Z189" i="2"/>
  <c r="Z185" i="2"/>
  <c r="Z181" i="2"/>
  <c r="Z204" i="2"/>
  <c r="Z200" i="2"/>
  <c r="Z196" i="2"/>
  <c r="Z192" i="2"/>
  <c r="Z188" i="2"/>
  <c r="Z184" i="2"/>
  <c r="Z180" i="2"/>
  <c r="Z203" i="2"/>
  <c r="Z199" i="2"/>
  <c r="Z195" i="2"/>
  <c r="Z191" i="2"/>
  <c r="Z187" i="2"/>
  <c r="Z183" i="2"/>
  <c r="Z179" i="2"/>
  <c r="Z202" i="2"/>
  <c r="Z198" i="2"/>
  <c r="Z194" i="2"/>
  <c r="Z190" i="2"/>
  <c r="Z186" i="2"/>
  <c r="Z182" i="2"/>
  <c r="Z178" i="2"/>
  <c r="Z345" i="2"/>
  <c r="Z341" i="2"/>
  <c r="Z337" i="2"/>
  <c r="Z333" i="2"/>
  <c r="Z329" i="2"/>
  <c r="Z325" i="2"/>
  <c r="Z321" i="2"/>
  <c r="Z344" i="2"/>
  <c r="Z340" i="2"/>
  <c r="Z336" i="2"/>
  <c r="Z332" i="2"/>
  <c r="Z328" i="2"/>
  <c r="Z324" i="2"/>
  <c r="Z320" i="2"/>
  <c r="Z343" i="2"/>
  <c r="Z339" i="2"/>
  <c r="Z335" i="2"/>
  <c r="Z331" i="2"/>
  <c r="Z327" i="2"/>
  <c r="Z323" i="2"/>
  <c r="Z319" i="2"/>
  <c r="Z342" i="2"/>
  <c r="Z338" i="2"/>
  <c r="Z334" i="2"/>
  <c r="Z330" i="2"/>
  <c r="Z326" i="2"/>
  <c r="Z322" i="2"/>
  <c r="Z318" i="2"/>
  <c r="Z37" i="2"/>
  <c r="Z33" i="2"/>
  <c r="Z29" i="2"/>
  <c r="Z25" i="2"/>
  <c r="Z21" i="2"/>
  <c r="Z17" i="2"/>
  <c r="Z13" i="2"/>
  <c r="Z36" i="2"/>
  <c r="Z32" i="2"/>
  <c r="Z28" i="2"/>
  <c r="Z24" i="2"/>
  <c r="Z20" i="2"/>
  <c r="Z16" i="2"/>
  <c r="Z12" i="2"/>
  <c r="Z35" i="2"/>
  <c r="Z31" i="2"/>
  <c r="Z27" i="2"/>
  <c r="Z23" i="2"/>
  <c r="Z19" i="2"/>
  <c r="Z15" i="2"/>
  <c r="Z11" i="2"/>
  <c r="Z34" i="2"/>
  <c r="Z30" i="2"/>
  <c r="Z26" i="2"/>
  <c r="Z22" i="2"/>
  <c r="Z18" i="2"/>
  <c r="Z14" i="2"/>
  <c r="Z10" i="2"/>
  <c r="Z65" i="2"/>
  <c r="Z61" i="2"/>
  <c r="Z57" i="2"/>
  <c r="Z53" i="2"/>
  <c r="Z49" i="2"/>
  <c r="Z45" i="2"/>
  <c r="Z41" i="2"/>
  <c r="Z64" i="2"/>
  <c r="Z60" i="2"/>
  <c r="Z56" i="2"/>
  <c r="Z52" i="2"/>
  <c r="Z48" i="2"/>
  <c r="Z44" i="2"/>
  <c r="Z40" i="2"/>
  <c r="Z63" i="2"/>
  <c r="Z59" i="2"/>
  <c r="Z55" i="2"/>
  <c r="Z51" i="2"/>
  <c r="Z47" i="2"/>
  <c r="Z43" i="2"/>
  <c r="Z39" i="2"/>
  <c r="Z62" i="2"/>
  <c r="Z58" i="2"/>
  <c r="Z54" i="2"/>
  <c r="Z50" i="2"/>
  <c r="Z46" i="2"/>
  <c r="Z42" i="2"/>
  <c r="Z38" i="2"/>
  <c r="Z317" i="2"/>
  <c r="Z313" i="2"/>
  <c r="Z309" i="2"/>
  <c r="Z305" i="2"/>
  <c r="Z301" i="2"/>
  <c r="Z297" i="2"/>
  <c r="Z293" i="2"/>
  <c r="Z316" i="2"/>
  <c r="Z312" i="2"/>
  <c r="Z308" i="2"/>
  <c r="Z304" i="2"/>
  <c r="Z300" i="2"/>
  <c r="Z296" i="2"/>
  <c r="Z292" i="2"/>
  <c r="Z315" i="2"/>
  <c r="Z311" i="2"/>
  <c r="Z307" i="2"/>
  <c r="Z303" i="2"/>
  <c r="Z299" i="2"/>
  <c r="Z295" i="2"/>
  <c r="Z291" i="2"/>
  <c r="Z314" i="2"/>
  <c r="Z310" i="2"/>
  <c r="Z306" i="2"/>
  <c r="Z302" i="2"/>
  <c r="Z298" i="2"/>
  <c r="Z294" i="2"/>
  <c r="Z290" i="2"/>
  <c r="Z121" i="2"/>
  <c r="Z117" i="2"/>
  <c r="Z113" i="2"/>
  <c r="Z109" i="2"/>
  <c r="Z105" i="2"/>
  <c r="Z101" i="2"/>
  <c r="Z97" i="2"/>
  <c r="Z120" i="2"/>
  <c r="Z116" i="2"/>
  <c r="Z112" i="2"/>
  <c r="Z108" i="2"/>
  <c r="Z104" i="2"/>
  <c r="Z100" i="2"/>
  <c r="Z96" i="2"/>
  <c r="Z119" i="2"/>
  <c r="Z115" i="2"/>
  <c r="Z111" i="2"/>
  <c r="Z107" i="2"/>
  <c r="Z103" i="2"/>
  <c r="Z99" i="2"/>
  <c r="Z95" i="2"/>
  <c r="Z118" i="2"/>
  <c r="Z114" i="2"/>
  <c r="Z110" i="2"/>
  <c r="Z106" i="2"/>
  <c r="Z102" i="2"/>
  <c r="Z98" i="2"/>
  <c r="Z94" i="2"/>
  <c r="Z289" i="2"/>
  <c r="Z285" i="2"/>
  <c r="Z281" i="2"/>
  <c r="Z277" i="2"/>
  <c r="Z273" i="2"/>
  <c r="Z269" i="2"/>
  <c r="Z265" i="2"/>
  <c r="Z288" i="2"/>
  <c r="Z284" i="2"/>
  <c r="Z280" i="2"/>
  <c r="Z276" i="2"/>
  <c r="Z272" i="2"/>
  <c r="Z268" i="2"/>
  <c r="Z264" i="2"/>
  <c r="Z287" i="2"/>
  <c r="Z283" i="2"/>
  <c r="Z279" i="2"/>
  <c r="Z275" i="2"/>
  <c r="Z271" i="2"/>
  <c r="Z267" i="2"/>
  <c r="Z263" i="2"/>
  <c r="Z286" i="2"/>
  <c r="Z282" i="2"/>
  <c r="Z278" i="2"/>
  <c r="Z274" i="2"/>
  <c r="Z270" i="2"/>
  <c r="Z266" i="2"/>
  <c r="Z262" i="2"/>
  <c r="Z93" i="2"/>
  <c r="Z89" i="2"/>
  <c r="Z85" i="2"/>
  <c r="Z81" i="2"/>
  <c r="Z77" i="2"/>
  <c r="Z73" i="2"/>
  <c r="Z69" i="2"/>
  <c r="Z92" i="2"/>
  <c r="Z88" i="2"/>
  <c r="Z84" i="2"/>
  <c r="Z80" i="2"/>
  <c r="Z76" i="2"/>
  <c r="Z72" i="2"/>
  <c r="Z68" i="2"/>
  <c r="Z91" i="2"/>
  <c r="Z87" i="2"/>
  <c r="Z83" i="2"/>
  <c r="Z79" i="2"/>
  <c r="Z75" i="2"/>
  <c r="Z71" i="2"/>
  <c r="Z67" i="2"/>
  <c r="Z90" i="2"/>
  <c r="Z86" i="2"/>
  <c r="Z82" i="2"/>
  <c r="Z78" i="2"/>
  <c r="Z74" i="2"/>
  <c r="Z70" i="2"/>
  <c r="Z66" i="2"/>
  <c r="Z149" i="2"/>
  <c r="Z145" i="2"/>
  <c r="Z141" i="2"/>
  <c r="Z137" i="2"/>
  <c r="Z133" i="2"/>
  <c r="Z129" i="2"/>
  <c r="Z125" i="2"/>
  <c r="Z148" i="2"/>
  <c r="Z144" i="2"/>
  <c r="Z140" i="2"/>
  <c r="Z136" i="2"/>
  <c r="Z132" i="2"/>
  <c r="Z128" i="2"/>
  <c r="Z124" i="2"/>
  <c r="Z147" i="2"/>
  <c r="Z143" i="2"/>
  <c r="Z139" i="2"/>
  <c r="Z135" i="2"/>
  <c r="Z131" i="2"/>
  <c r="Z127" i="2"/>
  <c r="Z123" i="2"/>
  <c r="Z146" i="2"/>
  <c r="Z142" i="2"/>
  <c r="Z138" i="2"/>
  <c r="Z134" i="2"/>
  <c r="Z130" i="2"/>
  <c r="Z126" i="2"/>
  <c r="Z122" i="2"/>
  <c r="AK21" i="11"/>
  <c r="AJ21" i="11"/>
  <c r="AJ8" i="11" l="1"/>
  <c r="AJ9" i="11"/>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W23" i="11" l="1"/>
  <c r="AL40" i="11" l="1"/>
  <c r="AL29" i="11"/>
  <c r="AL30" i="11"/>
  <c r="AL34" i="11"/>
  <c r="AL38" i="11"/>
  <c r="AL31" i="11"/>
  <c r="AL35" i="11"/>
  <c r="AL39" i="11"/>
  <c r="AL32" i="11"/>
  <c r="AL36" i="11"/>
  <c r="AL33" i="11"/>
  <c r="AL37" i="11"/>
  <c r="AA284" i="2" l="1"/>
  <c r="AA288" i="2"/>
  <c r="AA285" i="2"/>
  <c r="AA289" i="2"/>
  <c r="AA286" i="2"/>
  <c r="AA287" i="2"/>
  <c r="AA144" i="2"/>
  <c r="AA148" i="2"/>
  <c r="AA145" i="2"/>
  <c r="AA149" i="2"/>
  <c r="AA146" i="2"/>
  <c r="AA147" i="2"/>
  <c r="AA203" i="2"/>
  <c r="AA201" i="2"/>
  <c r="AA202" i="2"/>
  <c r="AA204" i="2"/>
  <c r="AA205" i="2"/>
  <c r="AA200" i="2"/>
  <c r="AA257" i="2"/>
  <c r="AA261" i="2"/>
  <c r="AA258" i="2"/>
  <c r="AA259" i="2"/>
  <c r="AA256" i="2"/>
  <c r="AA260" i="2"/>
  <c r="AA116" i="2"/>
  <c r="AA117" i="2"/>
  <c r="AA121" i="2"/>
  <c r="AA118" i="2"/>
  <c r="AA119" i="2"/>
  <c r="AA120" i="2"/>
  <c r="AA228" i="2"/>
  <c r="AA233" i="2"/>
  <c r="AA230" i="2"/>
  <c r="AA229" i="2"/>
  <c r="AA231" i="2"/>
  <c r="AA232" i="2"/>
  <c r="AA175" i="2"/>
  <c r="AA174" i="2"/>
  <c r="AA177" i="2"/>
  <c r="AA176" i="2"/>
  <c r="AA172" i="2"/>
  <c r="AA173" i="2"/>
  <c r="T29" i="11" l="1"/>
  <c r="I23" i="11"/>
  <c r="Q32" i="11" l="1"/>
  <c r="Q36" i="11"/>
  <c r="Q33" i="11"/>
  <c r="Q37" i="11"/>
  <c r="Q34" i="11"/>
  <c r="Q38" i="11"/>
  <c r="Q35" i="11"/>
  <c r="Q39" i="11"/>
  <c r="Q31" i="11"/>
  <c r="Q30" i="11"/>
  <c r="Q29" i="11"/>
  <c r="Q40" i="11"/>
  <c r="AA47" i="2" l="1"/>
  <c r="AA45" i="2"/>
  <c r="AA54" i="2"/>
  <c r="AA51" i="2"/>
  <c r="AA48" i="2"/>
  <c r="AA40" i="2"/>
  <c r="AA42" i="2"/>
  <c r="AA58" i="2"/>
  <c r="AA55" i="2"/>
  <c r="AA56" i="2"/>
  <c r="AA57" i="2"/>
  <c r="AA52" i="2"/>
  <c r="AA46" i="2"/>
  <c r="AA39" i="2"/>
  <c r="AA59" i="2"/>
  <c r="AA41" i="2"/>
  <c r="AA44" i="2"/>
  <c r="AA50" i="2"/>
  <c r="AA43" i="2"/>
  <c r="AA38" i="2"/>
  <c r="AA49" i="2"/>
  <c r="AA53" i="2"/>
  <c r="AA37" i="2"/>
  <c r="AA16" i="2"/>
  <c r="AA14" i="2"/>
  <c r="AA13" i="2"/>
  <c r="AA11" i="2"/>
  <c r="AA17" i="2"/>
  <c r="AA10" i="2"/>
  <c r="AA15" i="2"/>
  <c r="AA64" i="2"/>
  <c r="AA63" i="2"/>
  <c r="AA65" i="2"/>
  <c r="AA60" i="2"/>
  <c r="AA36" i="2"/>
  <c r="AA32" i="2"/>
  <c r="AA33" i="2"/>
  <c r="AK32" i="9" s="1"/>
  <c r="N32" i="9" s="1"/>
  <c r="AA35" i="2"/>
  <c r="AA28" i="2"/>
  <c r="AA20" i="2"/>
  <c r="AA27" i="2"/>
  <c r="AA18" i="2"/>
  <c r="AA12" i="2"/>
  <c r="AA22" i="2"/>
  <c r="AA31" i="2"/>
  <c r="AA23" i="2"/>
  <c r="AA30" i="2"/>
  <c r="AA19" i="2"/>
  <c r="AA25" i="2"/>
  <c r="AA24" i="2"/>
  <c r="AA26" i="2"/>
  <c r="AA29" i="2"/>
  <c r="AA21" i="2"/>
  <c r="AA62" i="2" l="1"/>
  <c r="AA61" i="2"/>
  <c r="AA34" i="2"/>
  <c r="AJ29" i="11" s="1"/>
  <c r="T41" i="11"/>
  <c r="AO32" i="9" l="1"/>
  <c r="W32" i="9" s="1"/>
  <c r="N29" i="11"/>
  <c r="AJ30" i="11"/>
  <c r="N30" i="11" s="1"/>
  <c r="AA319" i="2"/>
  <c r="AA335" i="2"/>
  <c r="AA328" i="2"/>
  <c r="AA325" i="2"/>
  <c r="AA318" i="2"/>
  <c r="AA334" i="2"/>
  <c r="AA323" i="2"/>
  <c r="AA339" i="2"/>
  <c r="AA332" i="2"/>
  <c r="AA329" i="2"/>
  <c r="AA322" i="2"/>
  <c r="AA338" i="2"/>
  <c r="AA327" i="2"/>
  <c r="AA320" i="2"/>
  <c r="AA336" i="2"/>
  <c r="AA333" i="2"/>
  <c r="AA326" i="2"/>
  <c r="AA331" i="2"/>
  <c r="AA324" i="2"/>
  <c r="AA321" i="2"/>
  <c r="AA337" i="2"/>
  <c r="AA330" i="2"/>
  <c r="AA293" i="2"/>
  <c r="AA309" i="2"/>
  <c r="AA302" i="2"/>
  <c r="AA295" i="2"/>
  <c r="AA311" i="2"/>
  <c r="AA304" i="2"/>
  <c r="AA297" i="2"/>
  <c r="AA290" i="2"/>
  <c r="AA306" i="2"/>
  <c r="AA299" i="2"/>
  <c r="AA292" i="2"/>
  <c r="AA308" i="2"/>
  <c r="AA301" i="2"/>
  <c r="AA294" i="2"/>
  <c r="AA310" i="2"/>
  <c r="AA303" i="2"/>
  <c r="AA296" i="2"/>
  <c r="AA305" i="2"/>
  <c r="AA298" i="2"/>
  <c r="AA291" i="2"/>
  <c r="AA307" i="2"/>
  <c r="AA300" i="2"/>
  <c r="AA66" i="2"/>
  <c r="AA76" i="2"/>
  <c r="AA78" i="2"/>
  <c r="AA75" i="2"/>
  <c r="AA84" i="2"/>
  <c r="AA73" i="2"/>
  <c r="AA80" i="2"/>
  <c r="AA82" i="2"/>
  <c r="AA79" i="2"/>
  <c r="AA69" i="2"/>
  <c r="AA71" i="2"/>
  <c r="AA81" i="2"/>
  <c r="AA70" i="2"/>
  <c r="AA86" i="2"/>
  <c r="AA87" i="2"/>
  <c r="AA77" i="2"/>
  <c r="AA83" i="2"/>
  <c r="AA68" i="2"/>
  <c r="AA74" i="2"/>
  <c r="AA67" i="2"/>
  <c r="AA72" i="2"/>
  <c r="AA85" i="2"/>
  <c r="AA340" i="2"/>
  <c r="AA344" i="2"/>
  <c r="AA345" i="2"/>
  <c r="AA343" i="2"/>
  <c r="AA208" i="2"/>
  <c r="AA214" i="2"/>
  <c r="AA212" i="2"/>
  <c r="AA218" i="2"/>
  <c r="AA219" i="2"/>
  <c r="AA207" i="2"/>
  <c r="AA209" i="2"/>
  <c r="AA206" i="2"/>
  <c r="AA216" i="2"/>
  <c r="AA222" i="2"/>
  <c r="AA213" i="2"/>
  <c r="AA215" i="2"/>
  <c r="AA217" i="2"/>
  <c r="AA211" i="2"/>
  <c r="AA220" i="2"/>
  <c r="AA210" i="2"/>
  <c r="AA226" i="2"/>
  <c r="AA221" i="2"/>
  <c r="AA225" i="2"/>
  <c r="AA227" i="2"/>
  <c r="AA95" i="2"/>
  <c r="AA108" i="2"/>
  <c r="AA101" i="2"/>
  <c r="AA106" i="2"/>
  <c r="AA99" i="2"/>
  <c r="AA105" i="2"/>
  <c r="AA110" i="2"/>
  <c r="AA103" i="2"/>
  <c r="AA104" i="2"/>
  <c r="AA96" i="2"/>
  <c r="AA109" i="2"/>
  <c r="AA98" i="2"/>
  <c r="AA114" i="2"/>
  <c r="AA107" i="2"/>
  <c r="AA100" i="2"/>
  <c r="AA97" i="2"/>
  <c r="AA113" i="2"/>
  <c r="AA102" i="2"/>
  <c r="AA115" i="2"/>
  <c r="AA94" i="2"/>
  <c r="AA315" i="2"/>
  <c r="AA312" i="2"/>
  <c r="AA317" i="2"/>
  <c r="AA316" i="2"/>
  <c r="AA179" i="2"/>
  <c r="AA185" i="2"/>
  <c r="AA181" i="2"/>
  <c r="AA198" i="2"/>
  <c r="AA189" i="2"/>
  <c r="AA183" i="2"/>
  <c r="AA199" i="2"/>
  <c r="AA190" i="2"/>
  <c r="AA186" i="2"/>
  <c r="AA182" i="2"/>
  <c r="AA194" i="2"/>
  <c r="AA187" i="2"/>
  <c r="AA192" i="2"/>
  <c r="AA188" i="2"/>
  <c r="AA191" i="2"/>
  <c r="AA180" i="2"/>
  <c r="AA178" i="2"/>
  <c r="AA197" i="2"/>
  <c r="AA193" i="2"/>
  <c r="AA184" i="2"/>
  <c r="AA88" i="2"/>
  <c r="AA92" i="2"/>
  <c r="AA91" i="2"/>
  <c r="AA93" i="2"/>
  <c r="AA264" i="2"/>
  <c r="AA269" i="2"/>
  <c r="AA274" i="2"/>
  <c r="AA267" i="2"/>
  <c r="AA262" i="2"/>
  <c r="AA268" i="2"/>
  <c r="AA273" i="2"/>
  <c r="AA278" i="2"/>
  <c r="AA271" i="2"/>
  <c r="AA263" i="2"/>
  <c r="AA272" i="2"/>
  <c r="AA277" i="2"/>
  <c r="AA266" i="2"/>
  <c r="AA282" i="2"/>
  <c r="AA276" i="2"/>
  <c r="AA265" i="2"/>
  <c r="AA281" i="2"/>
  <c r="AA270" i="2"/>
  <c r="AA275" i="2"/>
  <c r="AA283" i="2"/>
  <c r="AA151" i="2"/>
  <c r="AA153" i="2"/>
  <c r="AA160" i="2"/>
  <c r="AA156" i="2"/>
  <c r="AA152" i="2"/>
  <c r="AA155" i="2"/>
  <c r="AA171" i="2"/>
  <c r="AA158" i="2"/>
  <c r="AA150" i="2"/>
  <c r="AA165" i="2"/>
  <c r="AA161" i="2"/>
  <c r="AA162" i="2"/>
  <c r="AA159" i="2"/>
  <c r="AA164" i="2"/>
  <c r="AA170" i="2"/>
  <c r="AA166" i="2"/>
  <c r="AA163" i="2"/>
  <c r="AA157" i="2"/>
  <c r="AA169" i="2"/>
  <c r="AA154" i="2"/>
  <c r="AA237" i="2"/>
  <c r="AA253" i="2"/>
  <c r="AA242" i="2"/>
  <c r="AA247" i="2"/>
  <c r="AA234" i="2"/>
  <c r="AA244" i="2"/>
  <c r="AA241" i="2"/>
  <c r="AA246" i="2"/>
  <c r="AA235" i="2"/>
  <c r="AA245" i="2"/>
  <c r="AA250" i="2"/>
  <c r="AA239" i="2"/>
  <c r="AA255" i="2"/>
  <c r="AA240" i="2"/>
  <c r="AA248" i="2"/>
  <c r="AA249" i="2"/>
  <c r="AA238" i="2"/>
  <c r="AA254" i="2"/>
  <c r="AA243" i="2"/>
  <c r="AA236" i="2"/>
  <c r="AA123" i="2"/>
  <c r="AA129" i="2"/>
  <c r="AA132" i="2"/>
  <c r="AA138" i="2"/>
  <c r="AA134" i="2"/>
  <c r="AA127" i="2"/>
  <c r="AA125" i="2"/>
  <c r="AA137" i="2"/>
  <c r="AA122" i="2"/>
  <c r="AA142" i="2"/>
  <c r="AA131" i="2"/>
  <c r="AA130" i="2"/>
  <c r="AA141" i="2"/>
  <c r="AA128" i="2"/>
  <c r="AA143" i="2"/>
  <c r="AA135" i="2"/>
  <c r="AA136" i="2"/>
  <c r="AA126" i="2"/>
  <c r="AA133" i="2"/>
  <c r="AA124" i="2"/>
  <c r="AN30" i="11" l="1"/>
  <c r="W30" i="11" s="1"/>
  <c r="AB30" i="11" s="1"/>
  <c r="AA167" i="2"/>
  <c r="AA252" i="2"/>
  <c r="AJ37" i="11" s="1"/>
  <c r="N37" i="11" s="1"/>
  <c r="AA90" i="2"/>
  <c r="AJ31" i="11" s="1"/>
  <c r="N31" i="11" s="1"/>
  <c r="AA112" i="2"/>
  <c r="AJ32" i="11" s="1"/>
  <c r="N32" i="11" s="1"/>
  <c r="AA139" i="2"/>
  <c r="AA251" i="2"/>
  <c r="AA280" i="2"/>
  <c r="AJ38" i="11" s="1"/>
  <c r="N38" i="11" s="1"/>
  <c r="AA196" i="2"/>
  <c r="AJ35" i="11" s="1"/>
  <c r="N35" i="11" s="1"/>
  <c r="AA195" i="2"/>
  <c r="AA111" i="2"/>
  <c r="AA223" i="2"/>
  <c r="AA342" i="2"/>
  <c r="AJ40" i="11" s="1"/>
  <c r="N40" i="11" s="1"/>
  <c r="AA140" i="2"/>
  <c r="AJ33" i="11" s="1"/>
  <c r="N33" i="11" s="1"/>
  <c r="AA89" i="2"/>
  <c r="AA314" i="2"/>
  <c r="AJ39" i="11" s="1"/>
  <c r="N39" i="11" s="1"/>
  <c r="AA341" i="2"/>
  <c r="AA168" i="2"/>
  <c r="AJ34" i="11" s="1"/>
  <c r="N34" i="11" s="1"/>
  <c r="AA279" i="2"/>
  <c r="AK41" i="9" s="1"/>
  <c r="N41" i="9" s="1"/>
  <c r="AO41" i="9" s="1"/>
  <c r="W41" i="9" s="1"/>
  <c r="AA313" i="2"/>
  <c r="AK42" i="9" s="1"/>
  <c r="N42" i="9" s="1"/>
  <c r="AA224" i="2"/>
  <c r="K29" i="11"/>
  <c r="AN29" i="11" s="1"/>
  <c r="W29" i="11" s="1"/>
  <c r="AK34" i="9" l="1"/>
  <c r="N34" i="9" s="1"/>
  <c r="AO34" i="9" s="1"/>
  <c r="W34" i="9" s="1"/>
  <c r="AK40" i="9"/>
  <c r="N40" i="9" s="1"/>
  <c r="AO40" i="9" s="1"/>
  <c r="W40" i="9" s="1"/>
  <c r="AK33" i="9"/>
  <c r="N33" i="9" s="1"/>
  <c r="AO33" i="9" s="1"/>
  <c r="W33" i="9" s="1"/>
  <c r="AK39" i="9"/>
  <c r="N39" i="9" s="1"/>
  <c r="AO39" i="9" s="1"/>
  <c r="W39" i="9" s="1"/>
  <c r="AK37" i="9"/>
  <c r="N37" i="9" s="1"/>
  <c r="AO37" i="9" s="1"/>
  <c r="W37" i="9" s="1"/>
  <c r="AK36" i="9"/>
  <c r="N36" i="9" s="1"/>
  <c r="AO36" i="9" s="1"/>
  <c r="W36" i="9" s="1"/>
  <c r="AK35" i="9"/>
  <c r="N35" i="9" s="1"/>
  <c r="AO35" i="9" s="1"/>
  <c r="W35" i="9" s="1"/>
  <c r="AK43" i="9"/>
  <c r="N43" i="9" s="1"/>
  <c r="AO43" i="9" s="1"/>
  <c r="W43" i="9" s="1"/>
  <c r="AK38" i="9"/>
  <c r="N38" i="9" s="1"/>
  <c r="AO38" i="9" s="1"/>
  <c r="W38" i="9" s="1"/>
  <c r="AJ36" i="11"/>
  <c r="N36" i="11" s="1"/>
  <c r="AN36" i="11" s="1"/>
  <c r="W36" i="11" s="1"/>
  <c r="AB36" i="11" s="1"/>
  <c r="AB29" i="11"/>
  <c r="AN39" i="11"/>
  <c r="W39" i="11" s="1"/>
  <c r="AB39" i="11" s="1"/>
  <c r="AN33" i="11"/>
  <c r="W33" i="11" s="1"/>
  <c r="AB33" i="11" s="1"/>
  <c r="AN37" i="11"/>
  <c r="W37" i="11" s="1"/>
  <c r="AB37" i="11" s="1"/>
  <c r="AN31" i="11"/>
  <c r="W31" i="11" s="1"/>
  <c r="AB31" i="11" s="1"/>
  <c r="AN32" i="11"/>
  <c r="W32" i="11" s="1"/>
  <c r="AB32" i="11" s="1"/>
  <c r="AN35" i="11"/>
  <c r="W35" i="11" s="1"/>
  <c r="AB35" i="11" s="1"/>
  <c r="AN40" i="11"/>
  <c r="W40" i="11" s="1"/>
  <c r="AB40" i="11" s="1"/>
  <c r="AN38" i="11"/>
  <c r="W38" i="11" s="1"/>
  <c r="AB38" i="11" s="1"/>
  <c r="AN34" i="11"/>
  <c r="W34" i="11" s="1"/>
  <c r="AB34" i="11" s="1"/>
  <c r="AO42" i="9"/>
  <c r="W42" i="9" s="1"/>
  <c r="W44" i="9" l="1"/>
  <c r="AB41" i="11"/>
  <c r="W41" i="11"/>
  <c r="W43" i="11" l="1"/>
</calcChain>
</file>

<file path=xl/comments1.xml><?xml version="1.0" encoding="utf-8"?>
<comments xmlns="http://schemas.openxmlformats.org/spreadsheetml/2006/main">
  <authors>
    <author>作成者</author>
  </authors>
  <commentList>
    <comment ref="I24" authorId="0">
      <text>
        <r>
          <rPr>
            <b/>
            <sz val="9"/>
            <color indexed="81"/>
            <rFont val="ＭＳ Ｐゴシック"/>
            <family val="3"/>
            <charset val="128"/>
          </rPr>
          <t>選択はするが、COP比決定の要素とはならない。</t>
        </r>
      </text>
    </comment>
  </commentList>
</comments>
</file>

<file path=xl/sharedStrings.xml><?xml version="1.0" encoding="utf-8"?>
<sst xmlns="http://schemas.openxmlformats.org/spreadsheetml/2006/main" count="3239" uniqueCount="656">
  <si>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</si>
  <si>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</si>
  <si>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</si>
  <si>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</si>
  <si>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</si>
  <si>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</si>
  <si>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</si>
  <si>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</si>
  <si>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</si>
  <si>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</si>
  <si>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</si>
  <si>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</si>
  <si>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</si>
  <si>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</si>
  <si>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</si>
  <si>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</si>
  <si>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</si>
  <si>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</si>
  <si>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</si>
  <si>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</si>
  <si>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</si>
  <si>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</si>
  <si>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</si>
  <si>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</si>
  <si>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5月</t>
  </si>
  <si>
    <t>6月</t>
  </si>
  <si>
    <t>7月</t>
  </si>
  <si>
    <t>8月</t>
  </si>
  <si>
    <t>9月</t>
  </si>
  <si>
    <t>10月</t>
  </si>
  <si>
    <t>11月</t>
  </si>
  <si>
    <t>12月</t>
  </si>
  <si>
    <t>2月</t>
  </si>
  <si>
    <t>3月</t>
  </si>
  <si>
    <t>kW</t>
  </si>
  <si>
    <t>定格能力kW換算</t>
    <rPh sb="0" eb="2">
      <t>テイカク</t>
    </rPh>
    <rPh sb="2" eb="4">
      <t>ノウリョク</t>
    </rPh>
    <rPh sb="6" eb="8">
      <t>カンサン</t>
    </rPh>
    <phoneticPr fontId="1"/>
  </si>
  <si>
    <t>1月</t>
    <rPh sb="1" eb="2">
      <t>ガツ</t>
    </rPh>
    <phoneticPr fontId="1"/>
  </si>
  <si>
    <t>4月</t>
  </si>
  <si>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</si>
  <si>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</si>
  <si>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</si>
  <si>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</si>
  <si>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</si>
  <si>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計算方法</t>
    <rPh sb="0" eb="2">
      <t>ケイサン</t>
    </rPh>
    <rPh sb="2" eb="4">
      <t>ホウホウ</t>
    </rPh>
    <phoneticPr fontId="5"/>
  </si>
  <si>
    <t>■設備情報</t>
    <rPh sb="1" eb="3">
      <t>セツビ</t>
    </rPh>
    <rPh sb="3" eb="5">
      <t>ジョウホウ</t>
    </rPh>
    <phoneticPr fontId="5"/>
  </si>
  <si>
    <t>設備区分</t>
    <rPh sb="0" eb="2">
      <t>セツビ</t>
    </rPh>
    <rPh sb="2" eb="4">
      <t>クブン</t>
    </rPh>
    <phoneticPr fontId="5"/>
  </si>
  <si>
    <t>製造メーカー</t>
    <rPh sb="0" eb="2">
      <t>セイゾウ</t>
    </rPh>
    <phoneticPr fontId="5"/>
  </si>
  <si>
    <t>製品名</t>
    <rPh sb="0" eb="3">
      <t>セイヒンメイ</t>
    </rPh>
    <phoneticPr fontId="5"/>
  </si>
  <si>
    <t>定格能力</t>
    <rPh sb="0" eb="2">
      <t>テイカク</t>
    </rPh>
    <rPh sb="2" eb="4">
      <t>ノウリョク</t>
    </rPh>
    <phoneticPr fontId="5"/>
  </si>
  <si>
    <t>定格消費電力</t>
    <rPh sb="0" eb="2">
      <t>テイカク</t>
    </rPh>
    <rPh sb="2" eb="4">
      <t>ショウヒ</t>
    </rPh>
    <rPh sb="4" eb="6">
      <t>デンリョク</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</si>
  <si>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</si>
  <si>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</si>
  <si>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</si>
  <si>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</si>
  <si>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</si>
  <si>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</si>
  <si>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冷房</t>
    <rPh sb="0" eb="2">
      <t>レイボウ</t>
    </rPh>
    <phoneticPr fontId="1"/>
  </si>
  <si>
    <t>暖房</t>
    <rPh sb="0" eb="2">
      <t>ダンボウ</t>
    </rPh>
    <phoneticPr fontId="1"/>
  </si>
  <si>
    <t>□□製作所</t>
    <phoneticPr fontId="1"/>
  </si>
  <si>
    <t>性能区分</t>
    <rPh sb="0" eb="2">
      <t>セイノウ</t>
    </rPh>
    <rPh sb="2" eb="4">
      <t>クブン</t>
    </rPh>
    <phoneticPr fontId="5"/>
  </si>
  <si>
    <t>基準値１</t>
    <rPh sb="0" eb="2">
      <t>キジュン</t>
    </rPh>
    <rPh sb="2" eb="3">
      <t>チ</t>
    </rPh>
    <phoneticPr fontId="1"/>
  </si>
  <si>
    <t>基準値２</t>
    <rPh sb="0" eb="2">
      <t>キジュン</t>
    </rPh>
    <rPh sb="2" eb="3">
      <t>チ</t>
    </rPh>
    <phoneticPr fontId="1"/>
  </si>
  <si>
    <t>性能値１</t>
    <rPh sb="0" eb="2">
      <t>セイノウ</t>
    </rPh>
    <rPh sb="2" eb="3">
      <t>チ</t>
    </rPh>
    <phoneticPr fontId="1"/>
  </si>
  <si>
    <t>性能値２</t>
    <rPh sb="0" eb="2">
      <t>セイノウ</t>
    </rPh>
    <rPh sb="2" eb="3">
      <t>チ</t>
    </rPh>
    <phoneticPr fontId="1"/>
  </si>
  <si>
    <t>備考</t>
    <rPh sb="0" eb="2">
      <t>ビコウ</t>
    </rPh>
    <phoneticPr fontId="1"/>
  </si>
  <si>
    <t>フロア２</t>
    <phoneticPr fontId="1"/>
  </si>
  <si>
    <t>基準要件</t>
    <rPh sb="0" eb="2">
      <t>キジュン</t>
    </rPh>
    <phoneticPr fontId="5"/>
  </si>
  <si>
    <t>-</t>
    <phoneticPr fontId="1"/>
  </si>
  <si>
    <t>-</t>
    <phoneticPr fontId="1"/>
  </si>
  <si>
    <t>設備情報</t>
    <rPh sb="0" eb="2">
      <t>セツビ</t>
    </rPh>
    <rPh sb="2" eb="4">
      <t>ジョウホウ</t>
    </rPh>
    <phoneticPr fontId="5"/>
  </si>
  <si>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</si>
  <si>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</si>
  <si>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</si>
  <si>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</si>
  <si>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</si>
  <si>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定格COP</t>
    <phoneticPr fontId="1"/>
  </si>
  <si>
    <t>電気</t>
    <rPh sb="0" eb="2">
      <t>デンキ</t>
    </rPh>
    <phoneticPr fontId="5"/>
  </si>
  <si>
    <t>その他仕様</t>
    <phoneticPr fontId="1"/>
  </si>
  <si>
    <t>◆冷媒</t>
    <rPh sb="1" eb="3">
      <t>レイバイ</t>
    </rPh>
    <phoneticPr fontId="1"/>
  </si>
  <si>
    <t>R22</t>
    <phoneticPr fontId="1"/>
  </si>
  <si>
    <t>R410A</t>
    <phoneticPr fontId="1"/>
  </si>
  <si>
    <t>R134a</t>
    <phoneticPr fontId="1"/>
  </si>
  <si>
    <t>R407C</t>
    <phoneticPr fontId="1"/>
  </si>
  <si>
    <t>冷媒</t>
    <rPh sb="0" eb="2">
      <t>レイバイ</t>
    </rPh>
    <phoneticPr fontId="1"/>
  </si>
  <si>
    <t>空冷機器/冷房基準でCOP3.6以上のこと</t>
  </si>
  <si>
    <t>チリングユニット</t>
    <phoneticPr fontId="1"/>
  </si>
  <si>
    <t>指定計算</t>
  </si>
  <si>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</si>
  <si>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</si>
  <si>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</si>
  <si>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</si>
  <si>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</si>
  <si>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</si>
  <si>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104＜能力≦420</t>
    <rPh sb="4" eb="6">
      <t>ノウリョク</t>
    </rPh>
    <phoneticPr fontId="5"/>
  </si>
  <si>
    <t>能力≦31.25</t>
    <rPh sb="0" eb="2">
      <t>ノウリョク</t>
    </rPh>
    <phoneticPr fontId="5"/>
  </si>
  <si>
    <t>31.25＜能力≦96.5</t>
    <rPh sb="6" eb="8">
      <t>ノウリョク</t>
    </rPh>
    <phoneticPr fontId="5"/>
  </si>
  <si>
    <t>96.5＜能力≦420</t>
    <rPh sb="5" eb="7">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</si>
  <si>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</si>
  <si>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</si>
  <si>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</si>
  <si>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</si>
  <si>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R410A</t>
  </si>
  <si>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</si>
  <si>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</si>
  <si>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</si>
  <si>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</si>
  <si>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</si>
  <si>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容量制御方式</t>
    <rPh sb="0" eb="2">
      <t>ヨウリョウ</t>
    </rPh>
    <rPh sb="2" eb="4">
      <t>セイギョ</t>
    </rPh>
    <rPh sb="4" eb="6">
      <t>ホウシキ</t>
    </rPh>
    <phoneticPr fontId="5"/>
  </si>
  <si>
    <t>冷媒種類</t>
    <rPh sb="0" eb="2">
      <t>レイバイ</t>
    </rPh>
    <rPh sb="2" eb="4">
      <t>シュルイ</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</si>
  <si>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</si>
  <si>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</si>
  <si>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</si>
  <si>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エコチラーGR</t>
    <phoneticPr fontId="1"/>
  </si>
  <si>
    <t>OLD-CL220</t>
    <phoneticPr fontId="1"/>
  </si>
  <si>
    <t>NEW-CL330</t>
    <phoneticPr fontId="1"/>
  </si>
  <si>
    <t>冷却方式</t>
    <rPh sb="0" eb="2">
      <t>レイキャク</t>
    </rPh>
    <rPh sb="2" eb="4">
      <t>ホウシキ</t>
    </rPh>
    <phoneticPr fontId="5"/>
  </si>
  <si>
    <t>■基本情報</t>
    <rPh sb="1" eb="3">
      <t>キホン</t>
    </rPh>
    <rPh sb="3" eb="5">
      <t>ジョウホウ</t>
    </rPh>
    <phoneticPr fontId="5"/>
  </si>
  <si>
    <t>更新範囲</t>
    <rPh sb="2" eb="4">
      <t>ハンイ</t>
    </rPh>
    <phoneticPr fontId="5"/>
  </si>
  <si>
    <t>型番</t>
    <phoneticPr fontId="5"/>
  </si>
  <si>
    <t>設置年</t>
    <phoneticPr fontId="5"/>
  </si>
  <si>
    <t>台数</t>
    <rPh sb="0" eb="2">
      <t>ダイスウ</t>
    </rPh>
    <phoneticPr fontId="5"/>
  </si>
  <si>
    <t>原油換算使用量合計
（kl/年）</t>
    <rPh sb="7" eb="9">
      <t>ゴウケイ</t>
    </rPh>
    <phoneticPr fontId="5"/>
  </si>
  <si>
    <t>平均
負荷率</t>
    <rPh sb="0" eb="2">
      <t>ヘイキン</t>
    </rPh>
    <phoneticPr fontId="1"/>
  </si>
  <si>
    <t>平均
COP</t>
    <phoneticPr fontId="5"/>
  </si>
  <si>
    <t>稼働時間</t>
    <rPh sb="0" eb="2">
      <t>カドウ</t>
    </rPh>
    <rPh sb="2" eb="4">
      <t>ジカン</t>
    </rPh>
    <phoneticPr fontId="1"/>
  </si>
  <si>
    <t>原油換算使用量</t>
    <rPh sb="0" eb="2">
      <t>ゲンユ</t>
    </rPh>
    <rPh sb="2" eb="4">
      <t>カンサン</t>
    </rPh>
    <rPh sb="4" eb="6">
      <t>シヨウ</t>
    </rPh>
    <rPh sb="6" eb="7">
      <t>リョウ</t>
    </rPh>
    <phoneticPr fontId="5"/>
  </si>
  <si>
    <t>kW</t>
    <phoneticPr fontId="1"/>
  </si>
  <si>
    <t>%</t>
    <phoneticPr fontId="1"/>
  </si>
  <si>
    <t>h</t>
    <phoneticPr fontId="1"/>
  </si>
  <si>
    <t>kWh</t>
    <phoneticPr fontId="1"/>
  </si>
  <si>
    <t>■原油換算使用量</t>
    <rPh sb="1" eb="3">
      <t>ゲンユ</t>
    </rPh>
    <rPh sb="3" eb="5">
      <t>カンサン</t>
    </rPh>
    <rPh sb="5" eb="7">
      <t>シヨウ</t>
    </rPh>
    <rPh sb="7" eb="8">
      <t>リョウ</t>
    </rPh>
    <phoneticPr fontId="5"/>
  </si>
  <si>
    <t>導入予定設備</t>
  </si>
  <si>
    <t>２－７　エネルギー使用量計算書（設備毎/導入予定設備）</t>
    <rPh sb="16" eb="18">
      <t>セツビ</t>
    </rPh>
    <rPh sb="18" eb="19">
      <t>ゴト</t>
    </rPh>
    <rPh sb="20" eb="22">
      <t>ドウニュウ</t>
    </rPh>
    <rPh sb="22" eb="24">
      <t>ヨテイ</t>
    </rPh>
    <rPh sb="24" eb="26">
      <t>セツビ</t>
    </rPh>
    <phoneticPr fontId="5"/>
  </si>
  <si>
    <t>型番</t>
  </si>
  <si>
    <t>種別</t>
    <phoneticPr fontId="5"/>
  </si>
  <si>
    <t>平均
COP</t>
    <phoneticPr fontId="5"/>
  </si>
  <si>
    <t>kW</t>
    <phoneticPr fontId="1"/>
  </si>
  <si>
    <t>%</t>
    <phoneticPr fontId="1"/>
  </si>
  <si>
    <t>h</t>
    <phoneticPr fontId="1"/>
  </si>
  <si>
    <t>kWh</t>
    <phoneticPr fontId="1"/>
  </si>
  <si>
    <t>kl</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</si>
  <si>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</si>
  <si>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</si>
  <si>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</si>
  <si>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</si>
  <si>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</si>
  <si>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</si>
  <si>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</si>
  <si>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</si>
  <si>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</si>
  <si>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</si>
  <si>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</si>
  <si>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</si>
  <si>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</si>
  <si>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</si>
  <si>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</si>
  <si>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</si>
  <si>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</si>
  <si>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</si>
  <si>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</si>
  <si>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</si>
  <si>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</si>
  <si>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</si>
  <si>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</si>
  <si>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</si>
  <si>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</si>
  <si>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</si>
  <si>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</si>
  <si>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</si>
  <si>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</si>
  <si>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</si>
  <si>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</si>
  <si>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</si>
  <si>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</si>
  <si>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</si>
  <si>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</si>
  <si>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</si>
  <si>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</si>
  <si>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</si>
  <si>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</si>
  <si>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</si>
  <si>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</si>
  <si>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</si>
  <si>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</si>
  <si>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</si>
  <si>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</si>
  <si>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</si>
  <si>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</si>
  <si>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能力≦31.25kW
(3,5,8,10HP)</t>
    <rPh sb="0" eb="2">
      <t>ノウリョク</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</si>
  <si>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</si>
  <si>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</si>
  <si>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</si>
  <si>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</si>
  <si>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31.25kW＜能力≦96.5kW
(15,20,25,30HP)</t>
    <rPh sb="8" eb="10">
      <t>ノウリョク</t>
    </rPh>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</si>
  <si>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</si>
  <si>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</si>
  <si>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</si>
  <si>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</si>
  <si>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</si>
  <si>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</si>
  <si>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</si>
  <si>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</si>
  <si>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</si>
  <si>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</si>
  <si>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</si>
  <si>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</si>
  <si>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</si>
  <si>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</si>
  <si>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</si>
  <si>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</si>
  <si>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</si>
  <si>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</si>
  <si>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</si>
  <si>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</si>
  <si>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</si>
  <si>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</si>
  <si>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</si>
  <si>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</si>
  <si>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</si>
  <si>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</si>
  <si>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</si>
  <si>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</si>
  <si>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</si>
  <si>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</si>
  <si>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</si>
  <si>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</si>
  <si>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</si>
  <si>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</si>
  <si>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</si>
  <si>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</si>
  <si>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</si>
  <si>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</si>
  <si>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</si>
  <si>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</si>
  <si>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</si>
  <si>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</si>
  <si>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</si>
  <si>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</si>
  <si>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</si>
  <si>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</si>
  <si>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</si>
  <si>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</si>
  <si>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</si>
  <si>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</si>
  <si>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</si>
  <si>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</si>
  <si>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</si>
  <si>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</si>
  <si>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※導入予定設備は、kW換算のロジックは必要なし。</t>
    <rPh sb="1" eb="7">
      <t>ドウニュウ</t>
    </rPh>
    <rPh sb="11" eb="13">
      <t>カンサン</t>
    </rPh>
    <rPh sb="19" eb="21">
      <t>ヒツヨウ</t>
    </rPh>
    <phoneticPr fontId="1"/>
  </si>
  <si>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</si>
  <si>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</si>
  <si>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</si>
  <si>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</si>
  <si>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</si>
  <si>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</si>
  <si>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</si>
  <si>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</si>
  <si>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</si>
  <si>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</si>
  <si>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</si>
  <si>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</si>
  <si>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</si>
  <si>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</si>
  <si>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</si>
  <si>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</si>
  <si>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</si>
  <si>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</si>
  <si>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</si>
  <si>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</si>
  <si>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</si>
  <si>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</si>
  <si>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</si>
  <si>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</si>
  <si>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</si>
  <si>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</si>
  <si>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</si>
  <si>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</si>
  <si>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</si>
  <si>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</si>
  <si>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</si>
  <si>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</si>
  <si>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</si>
  <si>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</si>
  <si>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</si>
  <si>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</si>
  <si>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</si>
  <si>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</si>
  <si>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</si>
  <si>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</si>
  <si>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</si>
  <si>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</si>
  <si>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</si>
  <si>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</si>
  <si>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</si>
  <si>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</si>
  <si>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</si>
  <si>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</si>
  <si>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</si>
  <si>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</si>
  <si>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</si>
  <si>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</si>
  <si>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</si>
  <si>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</si>
  <si>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</si>
  <si>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</si>
  <si>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</si>
  <si>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</si>
  <si>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</si>
  <si>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</si>
  <si>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</si>
  <si>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</si>
  <si>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r>
      <t>空冷式（</t>
    </r>
    <r>
      <rPr>
        <sz val="11"/>
        <color rgb="FFFF0000"/>
        <rFont val="ＭＳ Ｐゴシック"/>
        <family val="3"/>
        <charset val="128"/>
        <scheme val="minor"/>
      </rPr>
      <t>冷房</t>
    </r>
    <r>
      <rPr>
        <sz val="11"/>
        <rFont val="ＭＳ Ｐゴシック"/>
        <family val="3"/>
        <charset val="128"/>
        <scheme val="minor"/>
      </rPr>
      <t>専用）</t>
    </r>
    <rPh sb="0" eb="2">
      <t>クウレイ</t>
    </rPh>
    <rPh sb="2" eb="3">
      <t>シキ</t>
    </rPh>
    <rPh sb="4" eb="6">
      <t>レイボウ</t>
    </rPh>
    <rPh sb="6" eb="8">
      <t>センヨウ</t>
    </rPh>
    <phoneticPr fontId="5"/>
  </si>
  <si>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</si>
  <si>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定格能力(補正)</t>
    <rPh sb="0" eb="2">
      <t>テイカク</t>
    </rPh>
    <rPh sb="2" eb="4">
      <t>ノウリョク</t>
    </rPh>
    <rPh sb="5" eb="7">
      <t>ホセイ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</si>
  <si>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</si>
  <si>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</si>
  <si>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</si>
  <si>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</si>
  <si>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</si>
  <si>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</si>
  <si>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</si>
  <si>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</si>
  <si>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</si>
  <si>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</si>
  <si>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</si>
  <si>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</si>
  <si>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</si>
  <si>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</si>
  <si>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</si>
  <si>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</si>
  <si>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</si>
  <si>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</si>
  <si>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</si>
  <si>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</si>
  <si>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【平均負荷率】
 [その他]を選択した場合、
 数式を削除した上で任意の
 不負荷率を登録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39">
      <t>フ</t>
    </rPh>
    <rPh sb="39" eb="41">
      <t>フカ</t>
    </rPh>
    <rPh sb="41" eb="42">
      <t>リツ</t>
    </rPh>
    <rPh sb="43" eb="45">
      <t>トウロク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</si>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</sst>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_ "/>
    <numFmt numFmtId="187" formatCode="0.0000_ "/>
    <numFmt numFmtId="188" formatCode="0\ &quot;台&quot;"/>
    <numFmt numFmtId="189" formatCode="\C\O\P\=0.0&quot;以&quot;&quot;上&quot;"/>
    <numFmt numFmtId="190" formatCode="0.000&quot; kl&quot;"/>
    <numFmt numFmtId="191" formatCode="#,##0.000_ "/>
    <numFmt numFmtId="192" formatCode="0.00_ "/>
    <numFmt numFmtId="193" formatCode="0.00000000000_ "/>
    <numFmt numFmtId="194" formatCode="0.0000000000_ "/>
    <numFmt numFmtId="195" formatCode="0_ "/>
  </numFmts>
  <fonts count="49">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sz val="12"/>
      <name val="ＭＳ 明朝"/>
      <family val="1"/>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b/>
      <sz val="9"/>
      <color indexed="81"/>
      <name val="ＭＳ Ｐゴシック"/>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1"/>
      <color rgb="FFFF0000"/>
      <name val="ＭＳ Ｐゴシック"/>
      <family val="3"/>
      <charset val="128"/>
      <scheme val="minor"/>
    </font>
    <font>
      <sz val="11"/>
      <color rgb="FFFF0000"/>
      <name val="ＭＳ Ｐゴシック"/>
      <family val="2"/>
      <charset val="128"/>
      <scheme val="minor"/>
    </font>
    <font>
      <sz val="10"/>
      <color rgb="FFFF0000"/>
      <name val="ＭＳ 明朝"/>
      <family val="1"/>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10"/>
      <color rgb="FF0070C0"/>
      <name val="ＭＳ Ｐゴシック"/>
      <family val="3"/>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s>
  <fills count="19">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style="thin">
        <color indexed="64"/>
      </right>
      <top style="thin">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3" fillId="0" borderId="0" applyFont="0" applyFill="0" applyBorder="0" applyAlignment="0" applyProtection="0">
      <alignment vertical="center"/>
    </xf>
    <xf numFmtId="38" fontId="24"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4" fillId="0" borderId="0">
      <alignment vertical="center"/>
    </xf>
    <xf numFmtId="0" fontId="3" fillId="0" borderId="0"/>
    <xf numFmtId="0" fontId="3" fillId="0" borderId="0"/>
    <xf numFmtId="0" fontId="4" fillId="0" borderId="0">
      <alignment vertical="center"/>
    </xf>
    <xf numFmtId="0" fontId="8" fillId="0" borderId="0"/>
    <xf numFmtId="0" fontId="25"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8"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4"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3"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414">
    <xf numFmtId="0" fontId="0" fillId="0" borderId="0" xfId="0">
      <alignment vertical="center"/>
    </xf>
    <xf numFmtId="0" fontId="3" fillId="0" borderId="1" xfId="0" applyNumberFormat="1" applyFont="1" applyFill="1" applyBorder="1" applyAlignment="1">
      <alignment horizontal="center" vertical="center"/>
    </xf>
    <xf numFmtId="0" fontId="3" fillId="0" borderId="22"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22"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7" fillId="0" borderId="0" xfId="0" applyFont="1" applyAlignment="1">
      <alignment horizontal="left" vertical="center" shrinkToFit="1"/>
    </xf>
    <xf numFmtId="0" fontId="7" fillId="0" borderId="0" xfId="0" applyFont="1" applyBorder="1" applyAlignment="1">
      <alignment vertical="center" shrinkToFit="1"/>
    </xf>
    <xf numFmtId="0" fontId="7" fillId="0" borderId="1" xfId="0" applyFont="1" applyFill="1" applyBorder="1" applyAlignment="1">
      <alignment vertical="center" shrinkToFit="1"/>
    </xf>
    <xf numFmtId="49" fontId="14" fillId="0" borderId="0" xfId="7" applyNumberFormat="1" applyFont="1" applyBorder="1" applyAlignment="1">
      <alignment vertical="center" shrinkToFit="1"/>
    </xf>
    <xf numFmtId="0" fontId="13" fillId="0" borderId="0" xfId="0" applyFont="1" applyBorder="1">
      <alignment vertical="center"/>
    </xf>
    <xf numFmtId="0" fontId="9" fillId="0" borderId="0" xfId="7" applyFont="1" applyAlignment="1">
      <alignment vertical="center"/>
    </xf>
    <xf numFmtId="0" fontId="13" fillId="0" borderId="0" xfId="0" applyFont="1">
      <alignment vertical="center"/>
    </xf>
    <xf numFmtId="49" fontId="13" fillId="0" borderId="0" xfId="0" applyNumberFormat="1" applyFont="1" applyBorder="1">
      <alignment vertical="center"/>
    </xf>
    <xf numFmtId="0" fontId="9" fillId="0" borderId="0" xfId="7" applyFont="1" applyFill="1" applyBorder="1" applyAlignment="1">
      <alignment horizontal="left" vertical="center" shrinkToFit="1"/>
    </xf>
    <xf numFmtId="0" fontId="9" fillId="0" borderId="0" xfId="7" applyFont="1" applyAlignment="1">
      <alignment vertical="center" shrinkToFit="1"/>
    </xf>
    <xf numFmtId="49" fontId="15" fillId="0" borderId="0" xfId="7" applyNumberFormat="1" applyFont="1" applyBorder="1" applyAlignment="1">
      <alignment vertical="center"/>
    </xf>
    <xf numFmtId="40" fontId="13" fillId="0" borderId="0" xfId="4" applyNumberFormat="1" applyFont="1" applyFill="1" applyBorder="1">
      <alignment vertical="center"/>
    </xf>
    <xf numFmtId="0" fontId="13" fillId="0" borderId="0" xfId="0" applyFont="1" applyBorder="1" applyAlignment="1">
      <alignment vertical="center" shrinkToFit="1"/>
    </xf>
    <xf numFmtId="0" fontId="13" fillId="0" borderId="0" xfId="0" applyFont="1" applyAlignment="1">
      <alignment vertical="center" shrinkToFit="1"/>
    </xf>
    <xf numFmtId="49" fontId="15" fillId="0" borderId="0" xfId="7" applyNumberFormat="1" applyFont="1" applyBorder="1" applyAlignment="1">
      <alignment vertical="center" shrinkToFit="1"/>
    </xf>
    <xf numFmtId="0" fontId="13" fillId="0" borderId="0" xfId="0" applyFont="1" applyAlignment="1">
      <alignment horizontal="right" vertical="center" shrinkToFit="1"/>
    </xf>
    <xf numFmtId="0" fontId="7" fillId="0" borderId="0" xfId="0" applyFont="1" applyFill="1" applyBorder="1" applyAlignment="1">
      <alignment vertical="center" shrinkToFit="1"/>
    </xf>
    <xf numFmtId="0" fontId="9" fillId="0" borderId="0" xfId="7" applyFont="1" applyFill="1" applyBorder="1" applyAlignment="1">
      <alignment vertical="center" shrinkToFit="1"/>
    </xf>
    <xf numFmtId="0" fontId="7" fillId="0" borderId="23" xfId="0" applyFont="1" applyBorder="1" applyAlignment="1">
      <alignment vertical="center" shrinkToFit="1"/>
    </xf>
    <xf numFmtId="49" fontId="14" fillId="0" borderId="23" xfId="7" applyNumberFormat="1" applyFont="1" applyBorder="1" applyAlignment="1">
      <alignment vertical="center"/>
    </xf>
    <xf numFmtId="49" fontId="14" fillId="0" borderId="23" xfId="7" applyNumberFormat="1" applyFont="1" applyBorder="1" applyAlignment="1">
      <alignment vertical="center" shrinkToFit="1"/>
    </xf>
    <xf numFmtId="0" fontId="7" fillId="4" borderId="23" xfId="0" applyNumberFormat="1" applyFont="1" applyFill="1" applyBorder="1" applyAlignment="1">
      <alignment horizontal="left" vertical="center" shrinkToFit="1"/>
    </xf>
    <xf numFmtId="0" fontId="7" fillId="0" borderId="23" xfId="0" applyNumberFormat="1" applyFont="1" applyBorder="1" applyAlignment="1">
      <alignment vertical="center" shrinkToFit="1"/>
    </xf>
    <xf numFmtId="176" fontId="13" fillId="0" borderId="0" xfId="0" applyNumberFormat="1" applyFont="1" applyFill="1" applyBorder="1">
      <alignment vertical="center"/>
    </xf>
    <xf numFmtId="0" fontId="13" fillId="0" borderId="1" xfId="0" applyFont="1" applyBorder="1">
      <alignment vertical="center"/>
    </xf>
    <xf numFmtId="0" fontId="7" fillId="0" borderId="1" xfId="0" applyFont="1" applyBorder="1">
      <alignment vertical="center"/>
    </xf>
    <xf numFmtId="0" fontId="9" fillId="0" borderId="7" xfId="7" applyFont="1" applyFill="1" applyBorder="1" applyAlignment="1">
      <alignment horizontal="center" vertical="center" shrinkToFit="1"/>
    </xf>
    <xf numFmtId="177" fontId="9" fillId="0" borderId="7" xfId="7" applyNumberFormat="1" applyFont="1" applyFill="1" applyBorder="1" applyAlignment="1">
      <alignment vertical="center" shrinkToFit="1"/>
    </xf>
    <xf numFmtId="40" fontId="13" fillId="3" borderId="0" xfId="4" applyNumberFormat="1" applyFont="1" applyFill="1" applyBorder="1">
      <alignment vertical="center"/>
    </xf>
    <xf numFmtId="0" fontId="9" fillId="0" borderId="0" xfId="7" applyFont="1" applyAlignment="1">
      <alignment horizontal="center" vertical="center" shrinkToFit="1"/>
    </xf>
    <xf numFmtId="0" fontId="16" fillId="0" borderId="0" xfId="0" applyFont="1" applyBorder="1" applyAlignment="1">
      <alignment horizontal="center" vertical="center"/>
    </xf>
    <xf numFmtId="0" fontId="13" fillId="0" borderId="10" xfId="0" applyFont="1" applyBorder="1" applyAlignment="1">
      <alignment horizontal="right" vertical="center"/>
    </xf>
    <xf numFmtId="176" fontId="13" fillId="3" borderId="1" xfId="0" applyNumberFormat="1" applyFont="1" applyFill="1" applyBorder="1" applyAlignment="1">
      <alignment horizontal="center" vertical="center"/>
    </xf>
    <xf numFmtId="0" fontId="9" fillId="0" borderId="0" xfId="7" applyFont="1" applyAlignment="1">
      <alignment horizontal="center" vertical="center"/>
    </xf>
    <xf numFmtId="0" fontId="13" fillId="0" borderId="0" xfId="0" applyFont="1" applyFill="1" applyBorder="1" applyAlignment="1">
      <alignment horizontal="right" vertical="center"/>
    </xf>
    <xf numFmtId="0" fontId="9" fillId="0" borderId="0" xfId="7" applyFont="1" applyFill="1" applyAlignment="1">
      <alignment vertical="center"/>
    </xf>
    <xf numFmtId="0" fontId="9" fillId="0" borderId="0" xfId="7" applyFont="1" applyFill="1" applyBorder="1" applyAlignment="1">
      <alignment vertical="center"/>
    </xf>
    <xf numFmtId="0" fontId="7" fillId="0" borderId="0" xfId="0" applyFont="1">
      <alignment vertical="center"/>
    </xf>
    <xf numFmtId="0" fontId="13" fillId="0" borderId="0" xfId="0" applyFont="1" applyBorder="1" applyAlignment="1">
      <alignment horizontal="right" vertical="center"/>
    </xf>
    <xf numFmtId="49" fontId="13" fillId="0" borderId="0" xfId="0" applyNumberFormat="1" applyFont="1">
      <alignment vertical="center"/>
    </xf>
    <xf numFmtId="0" fontId="13" fillId="0" borderId="0" xfId="0" applyFont="1" applyFill="1" applyBorder="1" applyAlignment="1">
      <alignment horizontal="left" vertical="center"/>
    </xf>
    <xf numFmtId="0" fontId="13" fillId="0" borderId="0" xfId="0" applyFont="1" applyFill="1" applyBorder="1">
      <alignment vertical="center"/>
    </xf>
    <xf numFmtId="0" fontId="13" fillId="0" borderId="1" xfId="0" applyFont="1" applyBorder="1" applyAlignment="1">
      <alignment vertical="center" shrinkToFit="1"/>
    </xf>
    <xf numFmtId="179" fontId="13" fillId="3" borderId="1" xfId="0" applyNumberFormat="1" applyFont="1" applyFill="1" applyBorder="1" applyAlignment="1">
      <alignment vertical="center" shrinkToFit="1"/>
    </xf>
    <xf numFmtId="40" fontId="13" fillId="3" borderId="1" xfId="4" applyNumberFormat="1" applyFont="1" applyFill="1" applyBorder="1" applyAlignment="1">
      <alignment vertical="center" shrinkToFit="1"/>
    </xf>
    <xf numFmtId="0" fontId="13" fillId="0" borderId="0" xfId="0" applyFont="1" applyFill="1">
      <alignment vertical="center"/>
    </xf>
    <xf numFmtId="0" fontId="18" fillId="0" borderId="0" xfId="0" applyFont="1" applyAlignment="1">
      <alignment vertical="center"/>
    </xf>
    <xf numFmtId="0" fontId="19" fillId="0" borderId="0" xfId="0" applyFont="1" applyAlignment="1">
      <alignment vertical="center"/>
    </xf>
    <xf numFmtId="0" fontId="19" fillId="0" borderId="0" xfId="0" applyFont="1" applyAlignment="1">
      <alignment horizontal="center" vertical="center"/>
    </xf>
    <xf numFmtId="0" fontId="19" fillId="0" borderId="0" xfId="0" applyFont="1">
      <alignment vertical="center"/>
    </xf>
    <xf numFmtId="14" fontId="19" fillId="0" borderId="0" xfId="0" applyNumberFormat="1" applyFont="1" applyAlignment="1">
      <alignment vertical="center"/>
    </xf>
    <xf numFmtId="0" fontId="20" fillId="7" borderId="1"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0" xfId="0" applyFont="1" applyFill="1">
      <alignment vertical="center"/>
    </xf>
    <xf numFmtId="0" fontId="19" fillId="8" borderId="1" xfId="0" applyFont="1" applyFill="1" applyBorder="1" applyAlignment="1">
      <alignment horizontal="center" vertical="center"/>
    </xf>
    <xf numFmtId="0" fontId="19" fillId="9" borderId="1" xfId="0" applyFont="1" applyFill="1" applyBorder="1" applyAlignment="1">
      <alignment horizontal="center" vertical="center"/>
    </xf>
    <xf numFmtId="0" fontId="19" fillId="0" borderId="1" xfId="0" applyFont="1" applyBorder="1" applyAlignment="1">
      <alignment horizontal="center" vertical="center"/>
    </xf>
    <xf numFmtId="0" fontId="19" fillId="10" borderId="1" xfId="0" applyFont="1" applyFill="1" applyBorder="1" applyAlignment="1">
      <alignment horizontal="center" vertical="center"/>
    </xf>
    <xf numFmtId="0" fontId="19" fillId="11" borderId="1" xfId="0" applyFont="1" applyFill="1" applyBorder="1" applyAlignment="1">
      <alignment horizontal="center" vertical="center"/>
    </xf>
    <xf numFmtId="0" fontId="19" fillId="12" borderId="1" xfId="0" applyFont="1" applyFill="1" applyBorder="1" applyAlignment="1">
      <alignment horizontal="center" vertical="center"/>
    </xf>
    <xf numFmtId="0" fontId="19" fillId="13" borderId="1" xfId="0" applyFont="1" applyFill="1" applyBorder="1" applyAlignment="1">
      <alignment horizontal="center" vertical="center"/>
    </xf>
    <xf numFmtId="0" fontId="19" fillId="14" borderId="1" xfId="0" applyFont="1" applyFill="1" applyBorder="1" applyAlignment="1">
      <alignment horizontal="center" vertical="center"/>
    </xf>
    <xf numFmtId="0" fontId="19" fillId="15" borderId="1" xfId="0" applyFont="1" applyFill="1" applyBorder="1" applyAlignment="1">
      <alignment horizontal="center" vertical="center"/>
    </xf>
    <xf numFmtId="0" fontId="19" fillId="0" borderId="1" xfId="0" applyFont="1" applyFill="1" applyBorder="1" applyAlignment="1">
      <alignment horizontal="center" vertical="center"/>
    </xf>
    <xf numFmtId="0" fontId="19" fillId="16" borderId="1" xfId="0" applyFont="1" applyFill="1" applyBorder="1" applyAlignment="1">
      <alignment horizontal="center" vertical="center"/>
    </xf>
    <xf numFmtId="0" fontId="19" fillId="17" borderId="1" xfId="0" applyFont="1" applyFill="1" applyBorder="1" applyAlignment="1">
      <alignment horizontal="center" vertical="center"/>
    </xf>
    <xf numFmtId="0" fontId="19" fillId="8" borderId="2" xfId="0" applyFont="1" applyFill="1" applyBorder="1" applyAlignment="1">
      <alignment horizontal="center" vertical="center"/>
    </xf>
    <xf numFmtId="0" fontId="19" fillId="13" borderId="2" xfId="0" applyFont="1" applyFill="1" applyBorder="1" applyAlignment="1">
      <alignment horizontal="center" vertical="center"/>
    </xf>
    <xf numFmtId="0" fontId="19" fillId="12" borderId="2" xfId="0" applyFont="1" applyFill="1" applyBorder="1" applyAlignment="1">
      <alignment horizontal="center" vertical="center"/>
    </xf>
    <xf numFmtId="0" fontId="19" fillId="14" borderId="2" xfId="0" applyFont="1" applyFill="1" applyBorder="1" applyAlignment="1">
      <alignment horizontal="center" vertical="center"/>
    </xf>
    <xf numFmtId="0" fontId="19" fillId="9" borderId="2" xfId="0" applyFont="1" applyFill="1" applyBorder="1" applyAlignment="1">
      <alignment horizontal="center" vertical="center"/>
    </xf>
    <xf numFmtId="0" fontId="19" fillId="16" borderId="2" xfId="0" applyFont="1" applyFill="1" applyBorder="1" applyAlignment="1">
      <alignment horizontal="center" vertical="center"/>
    </xf>
    <xf numFmtId="0" fontId="19" fillId="17" borderId="2" xfId="0" applyFont="1" applyFill="1" applyBorder="1" applyAlignment="1">
      <alignment horizontal="center" vertical="center"/>
    </xf>
    <xf numFmtId="0" fontId="19" fillId="0" borderId="2" xfId="0" applyFont="1" applyBorder="1" applyAlignment="1">
      <alignment horizontal="center" vertical="center"/>
    </xf>
    <xf numFmtId="0" fontId="3" fillId="4" borderId="25" xfId="0" applyNumberFormat="1" applyFont="1" applyFill="1" applyBorder="1" applyAlignment="1">
      <alignment horizontal="center" vertical="center"/>
    </xf>
    <xf numFmtId="0" fontId="3" fillId="0" borderId="25" xfId="0" applyNumberFormat="1" applyFont="1" applyFill="1" applyBorder="1" applyAlignment="1">
      <alignment horizontal="center" vertical="center"/>
    </xf>
    <xf numFmtId="0" fontId="3" fillId="0" borderId="0" xfId="0" applyFont="1" applyBorder="1" applyAlignment="1">
      <alignment horizontal="center" vertical="center"/>
    </xf>
    <xf numFmtId="0" fontId="3" fillId="3" borderId="1" xfId="0" applyFont="1" applyFill="1" applyBorder="1" applyAlignment="1">
      <alignment horizontal="center" vertical="center" shrinkToFit="1"/>
    </xf>
    <xf numFmtId="0" fontId="16" fillId="0" borderId="9" xfId="0" applyFont="1" applyBorder="1" applyAlignment="1">
      <alignment vertical="center"/>
    </xf>
    <xf numFmtId="14" fontId="7" fillId="0" borderId="0" xfId="0" applyNumberFormat="1" applyFont="1">
      <alignment vertical="center"/>
    </xf>
    <xf numFmtId="178" fontId="3" fillId="0" borderId="1" xfId="0" applyNumberFormat="1" applyFont="1" applyBorder="1" applyAlignment="1">
      <alignment vertical="center"/>
    </xf>
    <xf numFmtId="193" fontId="13" fillId="0" borderId="0" xfId="0" applyNumberFormat="1" applyFont="1">
      <alignment vertical="center"/>
    </xf>
    <xf numFmtId="187" fontId="13" fillId="0" borderId="0" xfId="0" applyNumberFormat="1" applyFont="1">
      <alignment vertical="center"/>
    </xf>
    <xf numFmtId="0" fontId="26" fillId="0" borderId="14" xfId="0" applyFont="1" applyFill="1" applyBorder="1">
      <alignment vertical="center"/>
    </xf>
    <xf numFmtId="0" fontId="27"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3" fontId="7" fillId="0" borderId="0" xfId="0" applyNumberFormat="1" applyFont="1" applyFill="1" applyBorder="1" applyAlignment="1">
      <alignment horizontal="center" vertical="center"/>
    </xf>
    <xf numFmtId="187" fontId="7" fillId="0" borderId="0" xfId="0" applyNumberFormat="1" applyFont="1" applyFill="1" applyBorder="1" applyAlignment="1">
      <alignment horizontal="center" vertical="center"/>
    </xf>
    <xf numFmtId="193" fontId="7" fillId="0" borderId="0" xfId="0" applyNumberFormat="1" applyFont="1" applyFill="1" applyBorder="1">
      <alignment vertical="center"/>
    </xf>
    <xf numFmtId="187"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3"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4"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22" xfId="0" applyFont="1" applyFill="1" applyBorder="1" applyAlignment="1">
      <alignment horizontal="center" vertical="center"/>
    </xf>
    <xf numFmtId="0" fontId="7" fillId="0" borderId="22" xfId="0" applyFont="1" applyFill="1" applyBorder="1" applyAlignment="1">
      <alignment horizontal="left" vertical="center"/>
    </xf>
    <xf numFmtId="0" fontId="7" fillId="0" borderId="22" xfId="0" applyFont="1" applyFill="1" applyBorder="1">
      <alignment vertical="center"/>
    </xf>
    <xf numFmtId="0" fontId="7" fillId="3" borderId="22" xfId="0" applyFont="1" applyFill="1" applyBorder="1" applyAlignment="1">
      <alignment horizontal="left" vertical="center" shrinkToFit="1"/>
    </xf>
    <xf numFmtId="0" fontId="7" fillId="0" borderId="22" xfId="0" applyFont="1" applyFill="1" applyBorder="1" applyAlignment="1">
      <alignment horizontal="center" vertical="center" shrinkToFit="1"/>
    </xf>
    <xf numFmtId="194" fontId="7" fillId="0" borderId="22" xfId="0" applyNumberFormat="1" applyFont="1" applyFill="1" applyBorder="1" applyAlignment="1">
      <alignment horizontal="center" vertical="center"/>
    </xf>
    <xf numFmtId="176" fontId="3" fillId="0" borderId="22" xfId="0" applyNumberFormat="1" applyFont="1" applyFill="1" applyBorder="1" applyAlignment="1">
      <alignment horizontal="center" vertical="center" readingOrder="1"/>
    </xf>
    <xf numFmtId="176" fontId="3" fillId="0" borderId="22"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4"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5" xfId="0" applyFont="1" applyFill="1" applyBorder="1" applyAlignment="1">
      <alignment horizontal="center" vertical="center"/>
    </xf>
    <xf numFmtId="0" fontId="7" fillId="0" borderId="25" xfId="0" applyFont="1" applyFill="1" applyBorder="1" applyAlignment="1">
      <alignment horizontal="left" vertical="center"/>
    </xf>
    <xf numFmtId="0" fontId="7" fillId="0" borderId="25" xfId="0" applyFont="1" applyFill="1" applyBorder="1">
      <alignment vertical="center"/>
    </xf>
    <xf numFmtId="0" fontId="7" fillId="3" borderId="25" xfId="0" applyFont="1" applyFill="1" applyBorder="1" applyAlignment="1">
      <alignment horizontal="left" vertical="center" shrinkToFit="1"/>
    </xf>
    <xf numFmtId="0" fontId="7" fillId="0" borderId="25" xfId="0" applyFont="1" applyFill="1" applyBorder="1" applyAlignment="1">
      <alignment horizontal="center" vertical="center" shrinkToFit="1"/>
    </xf>
    <xf numFmtId="194" fontId="7" fillId="0" borderId="25" xfId="0" applyNumberFormat="1" applyFont="1" applyFill="1" applyBorder="1" applyAlignment="1">
      <alignment horizontal="center" vertical="center"/>
    </xf>
    <xf numFmtId="176" fontId="3" fillId="0" borderId="25" xfId="0" applyNumberFormat="1" applyFont="1" applyFill="1" applyBorder="1" applyAlignment="1">
      <alignment horizontal="center" vertical="center" readingOrder="1"/>
    </xf>
    <xf numFmtId="176" fontId="3" fillId="0" borderId="25" xfId="0" applyNumberFormat="1" applyFont="1" applyBorder="1" applyAlignment="1">
      <alignment horizontal="center" vertical="center" readingOrder="1"/>
    </xf>
    <xf numFmtId="0" fontId="9" fillId="0" borderId="7" xfId="7" applyFont="1" applyFill="1" applyBorder="1" applyAlignment="1">
      <alignment vertical="center" shrinkToFit="1"/>
    </xf>
    <xf numFmtId="0" fontId="28" fillId="0" borderId="26" xfId="0" applyFont="1" applyBorder="1">
      <alignment vertical="center"/>
    </xf>
    <xf numFmtId="0" fontId="29" fillId="0" borderId="26" xfId="0" applyFont="1" applyBorder="1">
      <alignment vertical="center"/>
    </xf>
    <xf numFmtId="0" fontId="28" fillId="0" borderId="0" xfId="0" applyFont="1">
      <alignment vertical="center"/>
    </xf>
    <xf numFmtId="0" fontId="7" fillId="0" borderId="1" xfId="0" applyFont="1" applyBorder="1" applyAlignment="1">
      <alignment horizontal="center" vertical="center"/>
    </xf>
    <xf numFmtId="0" fontId="7" fillId="18" borderId="0" xfId="0" applyFont="1" applyFill="1" applyBorder="1" applyAlignment="1">
      <alignment vertical="center" shrinkToFit="1"/>
    </xf>
    <xf numFmtId="0" fontId="16" fillId="0" borderId="0" xfId="0" applyFont="1" applyBorder="1" applyAlignment="1">
      <alignment vertical="center"/>
    </xf>
    <xf numFmtId="0" fontId="13" fillId="0" borderId="17" xfId="0" applyFont="1" applyBorder="1">
      <alignment vertical="center"/>
    </xf>
    <xf numFmtId="0" fontId="13" fillId="0" borderId="0" xfId="0" applyFont="1" applyAlignment="1">
      <alignment vertical="center"/>
    </xf>
    <xf numFmtId="0" fontId="30" fillId="4" borderId="23" xfId="0" applyNumberFormat="1" applyFont="1" applyFill="1" applyBorder="1" applyAlignment="1">
      <alignment horizontal="left" vertical="center" shrinkToFit="1"/>
    </xf>
    <xf numFmtId="177" fontId="16" fillId="0" borderId="0" xfId="0" applyNumberFormat="1" applyFont="1" applyBorder="1" applyAlignment="1">
      <alignment horizontal="center" vertical="center"/>
    </xf>
    <xf numFmtId="177" fontId="31" fillId="0" borderId="1" xfId="0" applyNumberFormat="1" applyFont="1" applyBorder="1">
      <alignment vertical="center"/>
    </xf>
    <xf numFmtId="0" fontId="9" fillId="0" borderId="0" xfId="7" applyFont="1" applyFill="1" applyBorder="1" applyAlignment="1">
      <alignment horizontal="center" vertical="center" shrinkToFit="1"/>
    </xf>
    <xf numFmtId="177" fontId="9" fillId="0" borderId="0" xfId="7" applyNumberFormat="1" applyFont="1" applyFill="1" applyBorder="1" applyAlignment="1">
      <alignment vertical="center" shrinkToFit="1"/>
    </xf>
    <xf numFmtId="0" fontId="33" fillId="0" borderId="0" xfId="7" applyFont="1" applyAlignment="1">
      <alignment vertical="center"/>
    </xf>
    <xf numFmtId="177" fontId="13" fillId="0" borderId="0" xfId="0" applyNumberFormat="1" applyFont="1" applyBorder="1">
      <alignment vertical="center"/>
    </xf>
    <xf numFmtId="0" fontId="7" fillId="0" borderId="0" xfId="0" applyFont="1" applyBorder="1" applyAlignment="1">
      <alignment horizontal="left" vertical="center"/>
    </xf>
    <xf numFmtId="180" fontId="7" fillId="0" borderId="0" xfId="5" applyNumberFormat="1" applyFont="1" applyBorder="1" applyAlignment="1">
      <alignment horizontal="left" vertical="center"/>
    </xf>
    <xf numFmtId="0" fontId="36" fillId="0" borderId="0" xfId="7" applyFont="1" applyFill="1" applyBorder="1" applyAlignment="1">
      <alignment vertical="center" shrinkToFit="1"/>
    </xf>
    <xf numFmtId="0" fontId="28" fillId="0" borderId="0" xfId="0" applyFont="1" applyBorder="1">
      <alignment vertical="center"/>
    </xf>
    <xf numFmtId="0" fontId="28" fillId="0" borderId="0" xfId="0" applyFont="1" applyFill="1" applyBorder="1">
      <alignment vertical="center"/>
    </xf>
    <xf numFmtId="0" fontId="9" fillId="0" borderId="0" xfId="7" applyFont="1" applyFill="1" applyBorder="1" applyAlignment="1">
      <alignment horizontal="center" vertical="center" shrinkToFit="1"/>
    </xf>
    <xf numFmtId="183" fontId="9" fillId="0" borderId="0" xfId="7" applyNumberFormat="1" applyFont="1" applyFill="1" applyBorder="1" applyAlignment="1">
      <alignment horizontal="center" vertical="center" shrinkToFit="1"/>
    </xf>
    <xf numFmtId="0" fontId="38" fillId="0" borderId="9" xfId="0" applyFont="1" applyBorder="1" applyAlignment="1">
      <alignment vertical="center"/>
    </xf>
    <xf numFmtId="0" fontId="38" fillId="0" borderId="9" xfId="0" applyFont="1" applyBorder="1" applyAlignment="1">
      <alignment vertical="center" shrinkToFit="1"/>
    </xf>
    <xf numFmtId="0" fontId="38" fillId="0" borderId="0" xfId="0" applyFont="1" applyBorder="1" applyAlignment="1">
      <alignment vertical="center"/>
    </xf>
    <xf numFmtId="0" fontId="9" fillId="0" borderId="9" xfId="7" applyFont="1" applyFill="1" applyBorder="1" applyAlignment="1" applyProtection="1">
      <alignment vertical="center" shrinkToFit="1"/>
      <protection locked="0"/>
    </xf>
    <xf numFmtId="0" fontId="9" fillId="0" borderId="17" xfId="7" applyFont="1" applyFill="1" applyBorder="1" applyAlignment="1">
      <alignment horizontal="center" vertical="center" shrinkToFit="1"/>
    </xf>
    <xf numFmtId="188" fontId="9" fillId="0" borderId="17" xfId="7" applyNumberFormat="1" applyFont="1" applyFill="1" applyBorder="1" applyAlignment="1" applyProtection="1">
      <alignment horizontal="left" vertical="center" shrinkToFit="1"/>
      <protection locked="0"/>
    </xf>
    <xf numFmtId="0" fontId="9" fillId="0" borderId="0" xfId="7" applyFont="1" applyFill="1" applyBorder="1" applyAlignment="1">
      <alignment vertical="center" wrapText="1"/>
    </xf>
    <xf numFmtId="0" fontId="40" fillId="0" borderId="0" xfId="7" applyFont="1" applyFill="1" applyBorder="1" applyAlignment="1">
      <alignment horizontal="right" vertical="center" wrapText="1"/>
    </xf>
    <xf numFmtId="0" fontId="39" fillId="0" borderId="0" xfId="7" applyFont="1" applyFill="1" applyBorder="1" applyAlignment="1">
      <alignment vertical="center" wrapText="1"/>
    </xf>
    <xf numFmtId="0" fontId="9" fillId="4" borderId="26" xfId="7" applyFont="1" applyFill="1" applyBorder="1" applyAlignment="1">
      <alignment vertical="center" shrinkToFit="1"/>
    </xf>
    <xf numFmtId="0" fontId="9" fillId="0" borderId="26" xfId="7" applyFont="1" applyFill="1" applyBorder="1" applyAlignment="1">
      <alignment vertical="center" shrinkToFit="1"/>
    </xf>
    <xf numFmtId="0" fontId="13" fillId="0" borderId="0" xfId="0" applyFont="1" applyBorder="1" applyAlignment="1"/>
    <xf numFmtId="0" fontId="7" fillId="4" borderId="26" xfId="0" applyFont="1" applyFill="1" applyBorder="1" applyAlignment="1">
      <alignment vertical="center" shrinkToFit="1"/>
    </xf>
    <xf numFmtId="0" fontId="13" fillId="0" borderId="26" xfId="0" applyFont="1" applyBorder="1">
      <alignment vertical="center"/>
    </xf>
    <xf numFmtId="0" fontId="13" fillId="0" borderId="26" xfId="0" applyFont="1" applyFill="1" applyBorder="1">
      <alignment vertical="center"/>
    </xf>
    <xf numFmtId="49" fontId="14" fillId="4" borderId="26" xfId="7" applyNumberFormat="1" applyFont="1" applyFill="1" applyBorder="1" applyAlignment="1">
      <alignment vertical="center" shrinkToFit="1"/>
    </xf>
    <xf numFmtId="49" fontId="15" fillId="0" borderId="26" xfId="7" applyNumberFormat="1" applyFont="1" applyBorder="1" applyAlignment="1">
      <alignment vertical="center"/>
    </xf>
    <xf numFmtId="49" fontId="15" fillId="0" borderId="26" xfId="7" applyNumberFormat="1" applyFont="1" applyBorder="1" applyAlignment="1">
      <alignment vertical="center" shrinkToFit="1"/>
    </xf>
    <xf numFmtId="0" fontId="7" fillId="0" borderId="26" xfId="0" applyFont="1" applyFill="1" applyBorder="1" applyAlignment="1">
      <alignment vertical="center" shrinkToFit="1"/>
    </xf>
    <xf numFmtId="0" fontId="7" fillId="0" borderId="26" xfId="0" applyFont="1" applyBorder="1" applyAlignment="1">
      <alignment vertical="center" shrinkToFit="1"/>
    </xf>
    <xf numFmtId="49" fontId="14" fillId="0" borderId="26" xfId="7" applyNumberFormat="1" applyFont="1" applyBorder="1" applyAlignment="1">
      <alignment vertical="center"/>
    </xf>
    <xf numFmtId="49" fontId="14" fillId="0" borderId="26" xfId="7" applyNumberFormat="1" applyFont="1" applyBorder="1" applyAlignment="1">
      <alignment vertical="center" shrinkToFit="1"/>
    </xf>
    <xf numFmtId="0" fontId="7" fillId="4" borderId="26" xfId="0" applyNumberFormat="1" applyFont="1" applyFill="1" applyBorder="1" applyAlignment="1">
      <alignment horizontal="left" vertical="center" shrinkToFit="1"/>
    </xf>
    <xf numFmtId="0" fontId="7" fillId="0" borderId="26" xfId="0" applyNumberFormat="1" applyFont="1" applyBorder="1" applyAlignment="1">
      <alignment vertical="center" shrinkToFit="1"/>
    </xf>
    <xf numFmtId="0" fontId="13" fillId="0" borderId="26" xfId="0" applyFont="1" applyBorder="1" applyAlignment="1">
      <alignment vertical="center" shrinkToFit="1"/>
    </xf>
    <xf numFmtId="0" fontId="7" fillId="0" borderId="26" xfId="0" applyFont="1" applyBorder="1" applyAlignment="1">
      <alignment horizontal="center" vertical="center" shrinkToFit="1"/>
    </xf>
    <xf numFmtId="179" fontId="13" fillId="3" borderId="26" xfId="0" applyNumberFormat="1" applyFont="1" applyFill="1" applyBorder="1" applyAlignment="1">
      <alignment vertical="center" shrinkToFit="1"/>
    </xf>
    <xf numFmtId="40" fontId="13" fillId="3" borderId="26" xfId="4" applyNumberFormat="1" applyFont="1" applyFill="1" applyBorder="1" applyAlignment="1">
      <alignment vertical="center" shrinkToFit="1"/>
    </xf>
    <xf numFmtId="176" fontId="13" fillId="3" borderId="26" xfId="0" applyNumberFormat="1" applyFont="1" applyFill="1" applyBorder="1" applyAlignment="1">
      <alignment horizontal="center" vertical="center"/>
    </xf>
    <xf numFmtId="0" fontId="3" fillId="3" borderId="26" xfId="0" applyFont="1" applyFill="1" applyBorder="1" applyAlignment="1">
      <alignment horizontal="center" vertical="center" shrinkToFit="1"/>
    </xf>
    <xf numFmtId="177" fontId="13" fillId="0" borderId="26" xfId="0" applyNumberFormat="1" applyFont="1" applyBorder="1">
      <alignment vertical="center"/>
    </xf>
    <xf numFmtId="49" fontId="15" fillId="0" borderId="0" xfId="0" applyNumberFormat="1" applyFont="1" applyBorder="1">
      <alignment vertical="center"/>
    </xf>
    <xf numFmtId="0" fontId="44" fillId="0" borderId="0" xfId="7" applyFont="1" applyAlignment="1">
      <alignment vertical="center"/>
    </xf>
    <xf numFmtId="0" fontId="45" fillId="0" borderId="0" xfId="0" applyFont="1">
      <alignment vertical="center"/>
    </xf>
    <xf numFmtId="191" fontId="43" fillId="0" borderId="35" xfId="7" applyNumberFormat="1" applyFont="1" applyFill="1" applyBorder="1" applyAlignment="1">
      <alignment vertical="center" wrapText="1" shrinkToFit="1"/>
    </xf>
    <xf numFmtId="191" fontId="43" fillId="0" borderId="0" xfId="7" applyNumberFormat="1" applyFont="1" applyFill="1" applyBorder="1" applyAlignment="1">
      <alignment vertical="center" wrapText="1" shrinkToFit="1"/>
    </xf>
    <xf numFmtId="0" fontId="43" fillId="0" borderId="0" xfId="7" applyFont="1" applyAlignment="1">
      <alignment vertical="center" shrinkToFit="1"/>
    </xf>
    <xf numFmtId="0" fontId="44" fillId="0" borderId="0" xfId="7" applyFont="1" applyAlignment="1">
      <alignment vertical="center" shrinkToFit="1"/>
    </xf>
    <xf numFmtId="0" fontId="37" fillId="0" borderId="0" xfId="7" applyFont="1" applyAlignment="1">
      <alignmen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47" fillId="0" borderId="0" xfId="0" applyFont="1" applyAlignment="1">
      <alignment horizontal="left" vertical="center" shrinkToFit="1"/>
    </xf>
    <xf numFmtId="0" fontId="38" fillId="0" borderId="0" xfId="0" applyFont="1" applyBorder="1" applyAlignment="1">
      <alignment vertical="center" shrinkToFit="1"/>
    </xf>
    <xf numFmtId="0" fontId="9" fillId="0" borderId="13" xfId="7" applyFont="1" applyFill="1" applyBorder="1" applyAlignment="1">
      <alignment horizontal="center" vertical="center" shrinkToFit="1"/>
    </xf>
    <xf numFmtId="177" fontId="9" fillId="0" borderId="13" xfId="7" applyNumberFormat="1" applyFont="1" applyFill="1" applyBorder="1" applyAlignment="1">
      <alignment vertical="center" shrinkToFit="1"/>
    </xf>
    <xf numFmtId="0" fontId="9" fillId="0" borderId="13" xfId="7" applyFont="1" applyFill="1" applyBorder="1" applyAlignment="1">
      <alignment vertical="center" shrinkToFit="1"/>
    </xf>
    <xf numFmtId="0" fontId="35" fillId="0" borderId="0" xfId="7" applyFont="1" applyAlignment="1">
      <alignment horizontal="left" vertical="center"/>
    </xf>
    <xf numFmtId="0" fontId="9" fillId="0" borderId="9" xfId="7" applyFont="1" applyBorder="1" applyAlignment="1">
      <alignment horizontal="left" vertical="center"/>
    </xf>
    <xf numFmtId="0" fontId="9" fillId="0" borderId="0" xfId="7" applyFont="1" applyAlignment="1">
      <alignment horizontal="left" vertical="center"/>
    </xf>
    <xf numFmtId="0" fontId="9" fillId="2" borderId="6" xfId="7" applyFont="1" applyFill="1" applyBorder="1" applyAlignment="1">
      <alignment horizontal="center" vertical="center"/>
    </xf>
    <xf numFmtId="0" fontId="9" fillId="2" borderId="7" xfId="7" applyFont="1" applyFill="1" applyBorder="1" applyAlignment="1">
      <alignment horizontal="center" vertical="center"/>
    </xf>
    <xf numFmtId="0" fontId="9" fillId="2" borderId="8" xfId="7" applyFont="1" applyFill="1" applyBorder="1" applyAlignment="1">
      <alignment horizontal="center" vertical="center"/>
    </xf>
    <xf numFmtId="0" fontId="47" fillId="0" borderId="0" xfId="0" applyFont="1" applyAlignment="1">
      <alignment horizontal="left" vertical="center" shrinkToFit="1"/>
    </xf>
    <xf numFmtId="0" fontId="9" fillId="2" borderId="6" xfId="7" applyFont="1" applyFill="1" applyBorder="1" applyAlignment="1" applyProtection="1">
      <alignment horizontal="left" vertical="center" shrinkToFit="1"/>
      <protection locked="0"/>
    </xf>
    <xf numFmtId="0" fontId="9" fillId="2" borderId="7" xfId="7" applyFont="1" applyFill="1" applyBorder="1" applyAlignment="1" applyProtection="1">
      <alignment horizontal="left" vertical="center" shrinkToFit="1"/>
      <protection locked="0"/>
    </xf>
    <xf numFmtId="0" fontId="9" fillId="4" borderId="1" xfId="7" applyFont="1" applyFill="1" applyBorder="1" applyAlignment="1">
      <alignment horizontal="center" vertical="center" shrinkToFit="1"/>
    </xf>
    <xf numFmtId="0" fontId="33" fillId="4" borderId="1" xfId="7" applyFont="1" applyFill="1" applyBorder="1" applyAlignment="1">
      <alignment horizontal="center" vertical="center" wrapText="1" shrinkToFit="1"/>
    </xf>
    <xf numFmtId="0" fontId="9" fillId="4" borderId="4" xfId="7" applyFont="1" applyFill="1" applyBorder="1" applyAlignment="1">
      <alignment horizontal="center" vertical="center" shrinkToFit="1"/>
    </xf>
    <xf numFmtId="0" fontId="9" fillId="4" borderId="17" xfId="7" applyFont="1" applyFill="1" applyBorder="1" applyAlignment="1">
      <alignment horizontal="center" vertical="center" shrinkToFit="1"/>
    </xf>
    <xf numFmtId="0" fontId="9" fillId="4" borderId="5" xfId="7" applyFont="1" applyFill="1" applyBorder="1" applyAlignment="1">
      <alignment horizontal="center" vertical="center" shrinkToFit="1"/>
    </xf>
    <xf numFmtId="0" fontId="9" fillId="4" borderId="11" xfId="7" applyFont="1" applyFill="1" applyBorder="1" applyAlignment="1">
      <alignment horizontal="center" vertical="center" shrinkToFit="1"/>
    </xf>
    <xf numFmtId="0" fontId="9" fillId="4" borderId="13" xfId="7" applyFont="1" applyFill="1" applyBorder="1" applyAlignment="1">
      <alignment horizontal="center" vertical="center" shrinkToFit="1"/>
    </xf>
    <xf numFmtId="0" fontId="9" fillId="4" borderId="12" xfId="7" applyFont="1" applyFill="1" applyBorder="1" applyAlignment="1">
      <alignment horizontal="center" vertical="center" shrinkToFit="1"/>
    </xf>
    <xf numFmtId="0" fontId="33" fillId="4" borderId="6" xfId="7" applyFont="1" applyFill="1" applyBorder="1" applyAlignment="1">
      <alignment horizontal="center" vertical="center" shrinkToFit="1"/>
    </xf>
    <xf numFmtId="0" fontId="33" fillId="4" borderId="7" xfId="7" applyFont="1" applyFill="1" applyBorder="1" applyAlignment="1">
      <alignment horizontal="center" vertical="center" shrinkToFit="1"/>
    </xf>
    <xf numFmtId="0" fontId="33" fillId="4" borderId="8" xfId="7" applyFont="1" applyFill="1" applyBorder="1" applyAlignment="1">
      <alignment horizontal="center" vertical="center" shrinkToFit="1"/>
    </xf>
    <xf numFmtId="0" fontId="9" fillId="4" borderId="8" xfId="7" applyFont="1" applyFill="1" applyBorder="1" applyAlignment="1">
      <alignment horizontal="center" vertical="center" shrinkToFit="1"/>
    </xf>
    <xf numFmtId="0" fontId="9" fillId="4" borderId="6" xfId="7" applyFont="1" applyFill="1" applyBorder="1" applyAlignment="1">
      <alignment horizontal="center" vertical="center" shrinkToFit="1"/>
    </xf>
    <xf numFmtId="0" fontId="9" fillId="4" borderId="7" xfId="7" applyFont="1" applyFill="1" applyBorder="1" applyAlignment="1">
      <alignment horizontal="center" vertical="center" shrinkToFit="1"/>
    </xf>
    <xf numFmtId="0" fontId="42" fillId="0" borderId="0" xfId="7" quotePrefix="1" applyFont="1" applyFill="1" applyBorder="1" applyAlignment="1">
      <alignment horizontal="center" vertical="center"/>
    </xf>
    <xf numFmtId="0" fontId="47" fillId="0" borderId="0" xfId="0" applyFont="1" applyAlignment="1">
      <alignment horizontal="left" vertical="center"/>
    </xf>
    <xf numFmtId="188" fontId="9" fillId="2" borderId="6" xfId="7" applyNumberFormat="1" applyFont="1" applyFill="1" applyBorder="1" applyAlignment="1" applyProtection="1">
      <alignment horizontal="left" vertical="center" shrinkToFit="1"/>
      <protection locked="0"/>
    </xf>
    <xf numFmtId="188" fontId="9" fillId="2" borderId="7" xfId="7" applyNumberFormat="1" applyFont="1" applyFill="1" applyBorder="1" applyAlignment="1" applyProtection="1">
      <alignment horizontal="left" vertical="center" shrinkToFit="1"/>
      <protection locked="0"/>
    </xf>
    <xf numFmtId="188" fontId="9" fillId="2" borderId="8" xfId="7" applyNumberFormat="1" applyFont="1" applyFill="1" applyBorder="1" applyAlignment="1" applyProtection="1">
      <alignment horizontal="left" vertical="center" shrinkToFit="1"/>
      <protection locked="0"/>
    </xf>
    <xf numFmtId="188" fontId="9" fillId="0" borderId="1" xfId="7" applyNumberFormat="1" applyFont="1" applyFill="1" applyBorder="1" applyAlignment="1" applyProtection="1">
      <alignment horizontal="center" vertical="center" shrinkToFit="1"/>
      <protection locked="0"/>
    </xf>
    <xf numFmtId="195" fontId="9" fillId="2" borderId="6" xfId="7" applyNumberFormat="1" applyFont="1" applyFill="1" applyBorder="1" applyAlignment="1" applyProtection="1">
      <alignment horizontal="center" vertical="center" shrinkToFit="1"/>
      <protection locked="0"/>
    </xf>
    <xf numFmtId="195" fontId="9" fillId="2" borderId="7" xfId="7" applyNumberFormat="1" applyFont="1" applyFill="1" applyBorder="1" applyAlignment="1" applyProtection="1">
      <alignment horizontal="center" vertical="center" shrinkToFit="1"/>
      <protection locked="0"/>
    </xf>
    <xf numFmtId="185" fontId="9" fillId="0" borderId="11" xfId="7" applyNumberFormat="1" applyFont="1" applyBorder="1" applyAlignment="1">
      <alignment vertical="center" shrinkToFit="1"/>
    </xf>
    <xf numFmtId="185" fontId="9" fillId="0" borderId="13" xfId="7" applyNumberFormat="1" applyFont="1" applyBorder="1" applyAlignment="1">
      <alignment vertical="center" shrinkToFit="1"/>
    </xf>
    <xf numFmtId="185" fontId="9" fillId="0" borderId="12" xfId="7" applyNumberFormat="1" applyFont="1" applyBorder="1" applyAlignment="1">
      <alignment vertical="center" shrinkToFit="1"/>
    </xf>
    <xf numFmtId="185" fontId="9" fillId="0" borderId="30"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31" xfId="7" applyNumberFormat="1" applyFont="1" applyBorder="1" applyAlignment="1" applyProtection="1">
      <alignment vertical="center" shrinkToFit="1"/>
      <protection hidden="1"/>
    </xf>
    <xf numFmtId="0" fontId="15" fillId="2" borderId="6" xfId="0" applyFont="1" applyFill="1" applyBorder="1" applyAlignment="1" applyProtection="1">
      <alignment horizontal="center" vertical="center" shrinkToFit="1"/>
      <protection locked="0"/>
    </xf>
    <xf numFmtId="0" fontId="15" fillId="2" borderId="7" xfId="0" applyFont="1" applyFill="1" applyBorder="1" applyAlignment="1" applyProtection="1">
      <alignment horizontal="center" vertical="center" shrinkToFit="1"/>
      <protection locked="0"/>
    </xf>
    <xf numFmtId="0" fontId="15" fillId="2" borderId="8" xfId="0" applyFont="1" applyFill="1" applyBorder="1" applyAlignment="1" applyProtection="1">
      <alignment horizontal="center" vertical="center" shrinkToFit="1"/>
      <protection locked="0"/>
    </xf>
    <xf numFmtId="184" fontId="9" fillId="0" borderId="1" xfId="7" applyNumberFormat="1" applyFont="1" applyBorder="1" applyAlignment="1" applyProtection="1">
      <alignment horizontal="right" vertical="center" shrinkToFit="1"/>
      <protection hidden="1"/>
    </xf>
    <xf numFmtId="180" fontId="9" fillId="0" borderId="6" xfId="5" applyNumberFormat="1" applyFont="1" applyFill="1" applyBorder="1" applyAlignment="1" applyProtection="1">
      <alignment horizontal="right" vertical="center" shrinkToFit="1"/>
      <protection locked="0"/>
    </xf>
    <xf numFmtId="180" fontId="9" fillId="0" borderId="7" xfId="5" applyNumberFormat="1" applyFont="1" applyFill="1" applyBorder="1" applyAlignment="1" applyProtection="1">
      <alignment horizontal="right" vertical="center" shrinkToFit="1"/>
      <protection locked="0"/>
    </xf>
    <xf numFmtId="180" fontId="9" fillId="0" borderId="8" xfId="5" applyNumberFormat="1" applyFont="1" applyFill="1" applyBorder="1" applyAlignment="1" applyProtection="1">
      <alignment horizontal="right" vertical="center" shrinkToFit="1"/>
      <protection locked="0"/>
    </xf>
    <xf numFmtId="183" fontId="9" fillId="0" borderId="9" xfId="7" applyNumberFormat="1" applyFont="1" applyFill="1" applyBorder="1" applyAlignment="1">
      <alignment horizontal="center" vertical="center" shrinkToFit="1"/>
    </xf>
    <xf numFmtId="183" fontId="9" fillId="0" borderId="0" xfId="7" applyNumberFormat="1" applyFont="1" applyFill="1" applyBorder="1" applyAlignment="1">
      <alignment horizontal="center" vertical="center" shrinkToFit="1"/>
    </xf>
    <xf numFmtId="186" fontId="9" fillId="2" borderId="1" xfId="4" applyNumberFormat="1" applyFont="1" applyFill="1" applyBorder="1" applyAlignment="1" applyProtection="1">
      <alignment horizontal="right" shrinkToFit="1"/>
      <protection locked="0"/>
    </xf>
    <xf numFmtId="186" fontId="9" fillId="2" borderId="6" xfId="4" applyNumberFormat="1" applyFont="1" applyFill="1" applyBorder="1" applyAlignment="1" applyProtection="1">
      <alignment horizontal="right" shrinkToFit="1"/>
      <protection locked="0"/>
    </xf>
    <xf numFmtId="191" fontId="43" fillId="0" borderId="35" xfId="7" applyNumberFormat="1" applyFont="1" applyFill="1" applyBorder="1" applyAlignment="1">
      <alignment horizontal="left" vertical="center" wrapText="1" shrinkToFit="1"/>
    </xf>
    <xf numFmtId="191" fontId="43" fillId="0" borderId="0" xfId="7" applyNumberFormat="1" applyFont="1" applyFill="1" applyBorder="1" applyAlignment="1">
      <alignment horizontal="left" vertical="center" wrapText="1" shrinkToFit="1"/>
    </xf>
    <xf numFmtId="185" fontId="9" fillId="0" borderId="27" xfId="7" applyNumberFormat="1" applyFont="1" applyBorder="1" applyAlignment="1" applyProtection="1">
      <alignment vertical="center" shrinkToFi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92" fontId="9" fillId="0" borderId="1" xfId="7" applyNumberFormat="1" applyFont="1" applyBorder="1" applyAlignment="1" applyProtection="1">
      <alignment horizontal="right" vertical="center" shrinkToFit="1"/>
      <protection hidden="1"/>
    </xf>
    <xf numFmtId="183" fontId="9" fillId="4" borderId="11" xfId="7" applyNumberFormat="1" applyFont="1" applyFill="1" applyBorder="1" applyAlignment="1">
      <alignment horizontal="center" vertical="center" shrinkToFit="1"/>
    </xf>
    <xf numFmtId="183" fontId="9" fillId="4" borderId="13" xfId="7" applyNumberFormat="1" applyFont="1" applyFill="1" applyBorder="1" applyAlignment="1">
      <alignment horizontal="center" vertical="center" shrinkToFit="1"/>
    </xf>
    <xf numFmtId="183" fontId="9" fillId="4" borderId="12" xfId="7" applyNumberFormat="1" applyFont="1" applyFill="1" applyBorder="1" applyAlignment="1">
      <alignment horizontal="center" vertical="center" shrinkToFit="1"/>
    </xf>
    <xf numFmtId="183" fontId="9" fillId="4" borderId="9" xfId="7" applyNumberFormat="1" applyFont="1" applyFill="1" applyBorder="1" applyAlignment="1">
      <alignment horizontal="center" vertical="center" shrinkToFit="1"/>
    </xf>
    <xf numFmtId="183" fontId="9" fillId="4" borderId="0" xfId="7" applyNumberFormat="1" applyFont="1" applyFill="1" applyBorder="1" applyAlignment="1">
      <alignment horizontal="center" vertical="center" shrinkToFit="1"/>
    </xf>
    <xf numFmtId="183" fontId="9" fillId="4" borderId="10" xfId="7" applyNumberFormat="1" applyFont="1" applyFill="1" applyBorder="1" applyAlignment="1">
      <alignment horizontal="center" vertical="center" shrinkToFit="1"/>
    </xf>
    <xf numFmtId="0" fontId="34" fillId="0" borderId="0" xfId="7" applyFont="1" applyAlignment="1">
      <alignment horizontal="left" vertical="center"/>
    </xf>
    <xf numFmtId="177" fontId="9" fillId="2" borderId="6" xfId="7" applyNumberFormat="1" applyFont="1" applyFill="1" applyBorder="1" applyAlignment="1" applyProtection="1">
      <alignment horizontal="center" vertical="center" shrinkToFit="1"/>
      <protection locked="0"/>
    </xf>
    <xf numFmtId="177" fontId="9" fillId="2" borderId="7" xfId="7" applyNumberFormat="1" applyFont="1" applyFill="1" applyBorder="1" applyAlignment="1" applyProtection="1">
      <alignment horizontal="center" vertical="center" shrinkToFit="1"/>
      <protection locked="0"/>
    </xf>
    <xf numFmtId="177" fontId="9" fillId="2" borderId="8" xfId="7" applyNumberFormat="1" applyFont="1" applyFill="1" applyBorder="1" applyAlignment="1" applyProtection="1">
      <alignment horizontal="center" vertical="center" shrinkToFit="1"/>
      <protection locked="0"/>
    </xf>
    <xf numFmtId="0" fontId="9" fillId="0" borderId="0" xfId="0" applyFont="1" applyFill="1" applyBorder="1" applyAlignment="1">
      <alignment horizontal="center" vertical="center"/>
    </xf>
    <xf numFmtId="0" fontId="9" fillId="4" borderId="18" xfId="7" applyFont="1" applyFill="1" applyBorder="1" applyAlignment="1">
      <alignment horizontal="center" vertical="center" shrinkToFit="1"/>
    </xf>
    <xf numFmtId="181" fontId="9" fillId="4" borderId="2" xfId="7" applyNumberFormat="1" applyFont="1" applyFill="1" applyBorder="1" applyAlignment="1">
      <alignment horizontal="center" vertical="center" shrinkToFit="1"/>
    </xf>
    <xf numFmtId="0" fontId="9" fillId="4" borderId="1" xfId="7" applyFont="1" applyFill="1" applyBorder="1" applyAlignment="1">
      <alignment horizontal="center" vertical="center" textRotation="255" shrinkToFit="1"/>
    </xf>
    <xf numFmtId="181" fontId="9" fillId="4" borderId="1" xfId="7" applyNumberFormat="1" applyFont="1" applyFill="1" applyBorder="1" applyAlignment="1">
      <alignment horizontal="center" vertical="center" shrinkToFit="1"/>
    </xf>
    <xf numFmtId="0" fontId="9" fillId="0" borderId="18" xfId="7" applyFont="1" applyBorder="1" applyAlignment="1">
      <alignment vertical="center" shrinkToFit="1"/>
    </xf>
    <xf numFmtId="0" fontId="9" fillId="0" borderId="18" xfId="7" applyFont="1" applyBorder="1" applyAlignment="1">
      <alignment horizontal="right" vertical="center" shrinkToFit="1"/>
    </xf>
    <xf numFmtId="180" fontId="9" fillId="0" borderId="18" xfId="5" applyNumberFormat="1" applyFont="1" applyBorder="1" applyAlignment="1">
      <alignment horizontal="right" vertical="center" shrinkToFit="1"/>
    </xf>
    <xf numFmtId="186" fontId="9" fillId="0" borderId="18" xfId="4" applyNumberFormat="1" applyFont="1" applyFill="1" applyBorder="1" applyAlignment="1">
      <alignment horizontal="right" shrinkToFit="1"/>
    </xf>
    <xf numFmtId="186" fontId="9" fillId="2" borderId="2" xfId="4" applyNumberFormat="1" applyFont="1" applyFill="1" applyBorder="1" applyAlignment="1" applyProtection="1">
      <alignment horizontal="right" shrinkToFit="1"/>
      <protection locked="0"/>
    </xf>
    <xf numFmtId="186" fontId="9" fillId="2" borderId="4" xfId="4" applyNumberFormat="1" applyFont="1" applyFill="1" applyBorder="1" applyAlignment="1" applyProtection="1">
      <alignment horizontal="right" shrinkToFit="1"/>
      <protection locked="0"/>
    </xf>
    <xf numFmtId="0" fontId="9" fillId="0" borderId="9" xfId="7" applyFont="1" applyFill="1" applyBorder="1" applyAlignment="1">
      <alignment horizontal="center" vertical="center" shrinkToFit="1"/>
    </xf>
    <xf numFmtId="0" fontId="9" fillId="0" borderId="0" xfId="7" applyFont="1" applyFill="1" applyBorder="1" applyAlignment="1">
      <alignment horizontal="center" vertical="center" shrinkToFit="1"/>
    </xf>
    <xf numFmtId="0" fontId="41" fillId="0" borderId="0" xfId="7" applyFont="1" applyFill="1" applyBorder="1" applyAlignment="1">
      <alignment horizontal="left" vertical="center" wrapText="1"/>
    </xf>
    <xf numFmtId="177" fontId="9" fillId="2" borderId="6" xfId="7" applyNumberFormat="1" applyFont="1" applyFill="1" applyBorder="1" applyAlignment="1" applyProtection="1">
      <alignment horizontal="left" vertical="center" shrinkToFit="1"/>
      <protection locked="0"/>
    </xf>
    <xf numFmtId="177" fontId="9" fillId="2" borderId="7" xfId="7" applyNumberFormat="1" applyFont="1" applyFill="1" applyBorder="1" applyAlignment="1" applyProtection="1">
      <alignment horizontal="left" vertical="center" shrinkToFit="1"/>
      <protection locked="0"/>
    </xf>
    <xf numFmtId="182" fontId="9" fillId="2" borderId="6" xfId="7" applyNumberFormat="1" applyFont="1" applyFill="1" applyBorder="1" applyAlignment="1" applyProtection="1">
      <alignment horizontal="left" vertical="center" shrinkToFit="1"/>
      <protection locked="0"/>
    </xf>
    <xf numFmtId="182" fontId="9" fillId="2" borderId="7" xfId="7" applyNumberFormat="1" applyFont="1" applyFill="1" applyBorder="1" applyAlignment="1" applyProtection="1">
      <alignment horizontal="left" vertical="center" shrinkToFit="1"/>
      <protection locked="0"/>
    </xf>
    <xf numFmtId="0" fontId="9" fillId="0" borderId="6" xfId="7" applyFont="1" applyBorder="1" applyAlignment="1">
      <alignment horizontal="left" vertical="center" shrinkToFit="1"/>
    </xf>
    <xf numFmtId="0" fontId="9" fillId="0" borderId="7" xfId="7" applyFont="1" applyBorder="1" applyAlignment="1">
      <alignment horizontal="left" vertical="center" shrinkToFit="1"/>
    </xf>
    <xf numFmtId="185" fontId="9" fillId="0" borderId="32" xfId="7" applyNumberFormat="1" applyFont="1" applyBorder="1" applyAlignment="1" applyProtection="1">
      <alignment vertical="center" shrinkToFit="1"/>
      <protection hidden="1"/>
    </xf>
    <xf numFmtId="185" fontId="9" fillId="0" borderId="33" xfId="7" applyNumberFormat="1" applyFont="1" applyBorder="1" applyAlignment="1" applyProtection="1">
      <alignment vertical="center" shrinkToFit="1"/>
      <protection hidden="1"/>
    </xf>
    <xf numFmtId="185" fontId="9" fillId="0" borderId="34" xfId="7" applyNumberFormat="1" applyFont="1" applyBorder="1" applyAlignment="1" applyProtection="1">
      <alignment vertical="center" shrinkToFit="1"/>
      <protection hidden="1"/>
    </xf>
    <xf numFmtId="180" fontId="9" fillId="0" borderId="1" xfId="5" applyNumberFormat="1" applyFont="1" applyBorder="1" applyAlignment="1">
      <alignment vertical="center" shrinkToFit="1"/>
    </xf>
    <xf numFmtId="186" fontId="9" fillId="0" borderId="1" xfId="4" applyNumberFormat="1" applyFont="1" applyFill="1" applyBorder="1" applyAlignment="1">
      <alignment shrinkToFit="1"/>
    </xf>
    <xf numFmtId="191" fontId="9" fillId="0" borderId="6" xfId="7" applyNumberFormat="1" applyFont="1" applyBorder="1" applyAlignment="1">
      <alignment vertical="center" shrinkToFit="1"/>
    </xf>
    <xf numFmtId="191" fontId="9" fillId="0" borderId="7" xfId="7" applyNumberFormat="1" applyFont="1" applyBorder="1" applyAlignment="1">
      <alignment vertical="center" shrinkToFit="1"/>
    </xf>
    <xf numFmtId="191" fontId="9" fillId="0" borderId="8" xfId="7" applyNumberFormat="1" applyFont="1" applyBorder="1" applyAlignment="1">
      <alignment vertical="center" shrinkToFit="1"/>
    </xf>
    <xf numFmtId="185" fontId="32" fillId="0" borderId="6" xfId="7" applyNumberFormat="1" applyFont="1" applyBorder="1" applyAlignment="1">
      <alignment vertical="center" shrinkToFit="1"/>
    </xf>
    <xf numFmtId="185" fontId="32" fillId="0" borderId="7" xfId="7" applyNumberFormat="1" applyFont="1" applyBorder="1" applyAlignment="1">
      <alignment vertical="center" shrinkToFit="1"/>
    </xf>
    <xf numFmtId="185" fontId="32" fillId="0" borderId="8" xfId="7" applyNumberFormat="1" applyFont="1" applyBorder="1" applyAlignment="1">
      <alignment vertical="center" shrinkToFit="1"/>
    </xf>
    <xf numFmtId="0" fontId="9" fillId="5" borderId="1" xfId="7" applyFont="1" applyFill="1" applyBorder="1" applyAlignment="1">
      <alignment vertical="center" shrinkToFit="1"/>
    </xf>
    <xf numFmtId="0" fontId="9" fillId="0" borderId="6" xfId="7" applyFont="1" applyFill="1" applyBorder="1" applyAlignment="1">
      <alignment horizontal="left" vertical="center" shrinkToFit="1"/>
    </xf>
    <xf numFmtId="0" fontId="9" fillId="0" borderId="7" xfId="7" applyFont="1" applyFill="1" applyBorder="1" applyAlignment="1">
      <alignment horizontal="left" vertical="center" shrinkToFit="1"/>
    </xf>
    <xf numFmtId="0" fontId="9" fillId="0" borderId="8" xfId="7" applyFont="1" applyFill="1" applyBorder="1" applyAlignment="1">
      <alignment horizontal="left" vertical="center" shrinkToFit="1"/>
    </xf>
    <xf numFmtId="0" fontId="9" fillId="4" borderId="6" xfId="7" applyFont="1" applyFill="1" applyBorder="1" applyAlignment="1">
      <alignment horizontal="center" vertical="center" wrapText="1"/>
    </xf>
    <xf numFmtId="0" fontId="9" fillId="4" borderId="7" xfId="7" applyFont="1" applyFill="1" applyBorder="1" applyAlignment="1">
      <alignment horizontal="center" vertical="center" wrapText="1"/>
    </xf>
    <xf numFmtId="0" fontId="9" fillId="4" borderId="8" xfId="7" applyFont="1" applyFill="1" applyBorder="1" applyAlignment="1">
      <alignment horizontal="center" vertical="center" wrapText="1"/>
    </xf>
    <xf numFmtId="0" fontId="15" fillId="0" borderId="1" xfId="0" applyFont="1" applyFill="1" applyBorder="1" applyAlignment="1">
      <alignment horizontal="center" vertical="center" shrinkToFit="1"/>
    </xf>
    <xf numFmtId="185" fontId="9" fillId="0" borderId="1" xfId="7" applyNumberFormat="1" applyFont="1" applyBorder="1" applyAlignment="1">
      <alignment vertical="center" shrinkToFit="1"/>
    </xf>
    <xf numFmtId="0" fontId="9" fillId="2" borderId="1" xfId="7" applyFont="1" applyFill="1" applyBorder="1" applyAlignment="1">
      <alignment vertical="center" shrinkToFit="1"/>
    </xf>
    <xf numFmtId="0" fontId="9" fillId="0" borderId="0" xfId="7" applyFont="1" applyFill="1" applyBorder="1" applyAlignment="1">
      <alignment horizontal="center" vertical="center"/>
    </xf>
    <xf numFmtId="0" fontId="9" fillId="5" borderId="0" xfId="7" applyFont="1" applyFill="1" applyBorder="1" applyAlignment="1">
      <alignment vertical="center"/>
    </xf>
    <xf numFmtId="177" fontId="9" fillId="2" borderId="6" xfId="7" applyNumberFormat="1" applyFont="1" applyFill="1" applyBorder="1" applyAlignment="1">
      <alignment horizontal="left" vertical="center" shrinkToFit="1"/>
    </xf>
    <xf numFmtId="177" fontId="9" fillId="2" borderId="7" xfId="7" applyNumberFormat="1" applyFont="1" applyFill="1" applyBorder="1" applyAlignment="1">
      <alignment horizontal="left" vertical="center" shrinkToFit="1"/>
    </xf>
    <xf numFmtId="177" fontId="9" fillId="2" borderId="8" xfId="7" applyNumberFormat="1" applyFont="1" applyFill="1" applyBorder="1" applyAlignment="1">
      <alignment horizontal="left" vertical="center" shrinkToFit="1"/>
    </xf>
    <xf numFmtId="0" fontId="9" fillId="0" borderId="6" xfId="7" applyFont="1" applyBorder="1" applyAlignment="1">
      <alignment vertical="center" shrinkToFit="1"/>
    </xf>
    <xf numFmtId="0" fontId="9" fillId="0" borderId="7" xfId="7" applyFont="1" applyBorder="1" applyAlignment="1">
      <alignment vertical="center" shrinkToFit="1"/>
    </xf>
    <xf numFmtId="0" fontId="9" fillId="0" borderId="8" xfId="7" applyFont="1" applyBorder="1" applyAlignment="1">
      <alignment vertical="center" shrinkToFit="1"/>
    </xf>
    <xf numFmtId="0" fontId="9" fillId="0" borderId="1" xfId="7" applyFont="1" applyFill="1" applyBorder="1" applyAlignment="1">
      <alignment horizontal="left" vertical="center" shrinkToFit="1"/>
    </xf>
    <xf numFmtId="0" fontId="9" fillId="2" borderId="6" xfId="7" applyFont="1" applyFill="1" applyBorder="1" applyAlignment="1">
      <alignment vertical="center" shrinkToFit="1"/>
    </xf>
    <xf numFmtId="0" fontId="9" fillId="2" borderId="7" xfId="7" applyFont="1" applyFill="1" applyBorder="1" applyAlignment="1">
      <alignment vertical="center" shrinkToFit="1"/>
    </xf>
    <xf numFmtId="0" fontId="9" fillId="2" borderId="8" xfId="7" applyFont="1" applyFill="1" applyBorder="1" applyAlignment="1">
      <alignment vertical="center" shrinkToFit="1"/>
    </xf>
    <xf numFmtId="189" fontId="9" fillId="0" borderId="6" xfId="7" applyNumberFormat="1" applyFont="1" applyFill="1" applyBorder="1" applyAlignment="1">
      <alignment horizontal="left" vertical="center" shrinkToFit="1"/>
    </xf>
    <xf numFmtId="189" fontId="9" fillId="0" borderId="7" xfId="7" applyNumberFormat="1" applyFont="1" applyFill="1" applyBorder="1" applyAlignment="1">
      <alignment horizontal="left" vertical="center" shrinkToFit="1"/>
    </xf>
    <xf numFmtId="189" fontId="9" fillId="0" borderId="8" xfId="7" applyNumberFormat="1" applyFont="1" applyFill="1" applyBorder="1" applyAlignment="1">
      <alignment horizontal="left" vertical="center" shrinkToFit="1"/>
    </xf>
    <xf numFmtId="0" fontId="9" fillId="0" borderId="1" xfId="7" applyFont="1" applyBorder="1" applyAlignment="1">
      <alignment horizontal="left" vertical="center" shrinkToFit="1"/>
    </xf>
    <xf numFmtId="0" fontId="9" fillId="2" borderId="6" xfId="7" applyFont="1" applyFill="1" applyBorder="1" applyAlignment="1">
      <alignment horizontal="left" vertical="center" shrinkToFit="1"/>
    </xf>
    <xf numFmtId="0" fontId="9" fillId="2" borderId="7" xfId="7" applyFont="1" applyFill="1" applyBorder="1" applyAlignment="1">
      <alignment horizontal="left" vertical="center" shrinkToFit="1"/>
    </xf>
    <xf numFmtId="0" fontId="9" fillId="2" borderId="8" xfId="7" applyFont="1" applyFill="1" applyBorder="1" applyAlignment="1">
      <alignment horizontal="left" vertical="center" shrinkToFit="1"/>
    </xf>
    <xf numFmtId="0" fontId="9" fillId="0" borderId="1" xfId="7" applyFont="1" applyFill="1" applyBorder="1" applyAlignment="1">
      <alignment vertical="center" shrinkToFit="1"/>
    </xf>
    <xf numFmtId="188" fontId="9" fillId="2" borderId="6" xfId="7" applyNumberFormat="1" applyFont="1" applyFill="1" applyBorder="1" applyAlignment="1">
      <alignment horizontal="left" vertical="center" shrinkToFit="1"/>
    </xf>
    <xf numFmtId="188" fontId="9" fillId="2" borderId="7" xfId="7" applyNumberFormat="1" applyFont="1" applyFill="1" applyBorder="1" applyAlignment="1">
      <alignment horizontal="left" vertical="center" shrinkToFit="1"/>
    </xf>
    <xf numFmtId="188" fontId="9" fillId="2" borderId="8" xfId="7" applyNumberFormat="1" applyFont="1" applyFill="1" applyBorder="1" applyAlignment="1">
      <alignment horizontal="left" vertical="center" shrinkToFit="1"/>
    </xf>
    <xf numFmtId="0" fontId="9" fillId="2" borderId="1" xfId="7" applyFont="1" applyFill="1" applyBorder="1" applyAlignment="1">
      <alignment horizontal="left" vertical="center" shrinkToFit="1"/>
    </xf>
    <xf numFmtId="192" fontId="9" fillId="0" borderId="6" xfId="7" applyNumberFormat="1" applyFont="1" applyBorder="1" applyAlignment="1">
      <alignment horizontal="right" vertical="center" shrinkToFit="1"/>
    </xf>
    <xf numFmtId="192" fontId="9" fillId="0" borderId="7" xfId="7" applyNumberFormat="1" applyFont="1" applyBorder="1" applyAlignment="1">
      <alignment horizontal="right" vertical="center" shrinkToFit="1"/>
    </xf>
    <xf numFmtId="192" fontId="9" fillId="0" borderId="8" xfId="7" applyNumberFormat="1" applyFont="1" applyBorder="1" applyAlignment="1">
      <alignment horizontal="right" vertical="center" shrinkToFit="1"/>
    </xf>
    <xf numFmtId="182" fontId="9" fillId="2" borderId="1" xfId="7" applyNumberFormat="1" applyFont="1" applyFill="1" applyBorder="1" applyAlignment="1">
      <alignment horizontal="left" vertical="center" shrinkToFit="1"/>
    </xf>
    <xf numFmtId="190" fontId="17" fillId="0" borderId="6" xfId="7" applyNumberFormat="1" applyFont="1" applyBorder="1" applyAlignment="1">
      <alignment horizontal="right" vertical="center"/>
    </xf>
    <xf numFmtId="190" fontId="17" fillId="0" borderId="7" xfId="7" applyNumberFormat="1" applyFont="1" applyBorder="1" applyAlignment="1">
      <alignment horizontal="right" vertical="center"/>
    </xf>
    <xf numFmtId="190" fontId="17" fillId="0" borderId="8" xfId="7" applyNumberFormat="1" applyFont="1" applyBorder="1" applyAlignment="1">
      <alignment horizontal="right" vertical="center"/>
    </xf>
    <xf numFmtId="191" fontId="9" fillId="0" borderId="19" xfId="7" applyNumberFormat="1" applyFont="1" applyBorder="1" applyAlignment="1">
      <alignment vertical="center" shrinkToFit="1"/>
    </xf>
    <xf numFmtId="191" fontId="9" fillId="0" borderId="20" xfId="7" applyNumberFormat="1" applyFont="1" applyBorder="1" applyAlignment="1">
      <alignment vertical="center" shrinkToFit="1"/>
    </xf>
    <xf numFmtId="191" fontId="9" fillId="0" borderId="21" xfId="7" applyNumberFormat="1" applyFont="1" applyBorder="1" applyAlignment="1">
      <alignment vertical="center" shrinkToFit="1"/>
    </xf>
    <xf numFmtId="0" fontId="9" fillId="0" borderId="19" xfId="7" applyFont="1" applyBorder="1" applyAlignment="1">
      <alignment vertical="center" shrinkToFit="1"/>
    </xf>
    <xf numFmtId="0" fontId="9" fillId="0" borderId="20" xfId="7" applyFont="1" applyBorder="1" applyAlignment="1">
      <alignment vertical="center" shrinkToFit="1"/>
    </xf>
    <xf numFmtId="0" fontId="9" fillId="0" borderId="21" xfId="7" applyFont="1" applyBorder="1" applyAlignment="1">
      <alignment vertical="center" shrinkToFit="1"/>
    </xf>
    <xf numFmtId="180" fontId="9" fillId="0" borderId="19" xfId="5" applyNumberFormat="1" applyFont="1" applyBorder="1" applyAlignment="1">
      <alignment vertical="center" shrinkToFit="1"/>
    </xf>
    <xf numFmtId="180" fontId="9" fillId="0" borderId="20" xfId="5" applyNumberFormat="1" applyFont="1" applyBorder="1" applyAlignment="1">
      <alignment vertical="center" shrinkToFit="1"/>
    </xf>
    <xf numFmtId="180" fontId="9" fillId="0" borderId="21" xfId="5" applyNumberFormat="1" applyFont="1" applyBorder="1" applyAlignment="1">
      <alignment vertical="center" shrinkToFit="1"/>
    </xf>
    <xf numFmtId="186" fontId="9" fillId="0" borderId="18" xfId="4" applyNumberFormat="1" applyFont="1" applyFill="1" applyBorder="1" applyAlignment="1">
      <alignment shrinkToFit="1"/>
    </xf>
    <xf numFmtId="185" fontId="9" fillId="0" borderId="19" xfId="7" applyNumberFormat="1" applyFont="1" applyBorder="1" applyAlignment="1">
      <alignment vertical="center" shrinkToFit="1"/>
    </xf>
    <xf numFmtId="185" fontId="9" fillId="0" borderId="20" xfId="7" applyNumberFormat="1" applyFont="1" applyBorder="1" applyAlignment="1">
      <alignment vertical="center" shrinkToFit="1"/>
    </xf>
    <xf numFmtId="185" fontId="9" fillId="0" borderId="21" xfId="7" applyNumberFormat="1" applyFont="1" applyBorder="1" applyAlignment="1">
      <alignment vertical="center" shrinkToFit="1"/>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3" fontId="7" fillId="4" borderId="6" xfId="0" applyNumberFormat="1" applyFont="1" applyFill="1" applyBorder="1" applyAlignment="1">
      <alignment horizontal="center" vertical="center"/>
    </xf>
    <xf numFmtId="193"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19" fillId="0" borderId="1" xfId="0" applyFont="1" applyBorder="1" applyAlignment="1">
      <alignment vertical="center" wrapText="1"/>
    </xf>
    <xf numFmtId="0" fontId="19" fillId="0" borderId="1" xfId="0" applyFont="1" applyBorder="1" applyAlignment="1">
      <alignment vertical="center"/>
    </xf>
    <xf numFmtId="0" fontId="19" fillId="0" borderId="2" xfId="0" applyFont="1" applyFill="1" applyBorder="1" applyAlignment="1">
      <alignment horizontal="center" vertical="center"/>
    </xf>
    <xf numFmtId="0" fontId="19" fillId="0" borderId="2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Border="1" applyAlignment="1">
      <alignment vertical="center" wrapText="1"/>
    </xf>
    <xf numFmtId="0" fontId="19" fillId="0" borderId="17" xfId="0" applyFont="1" applyBorder="1" applyAlignment="1">
      <alignment vertical="center" wrapText="1"/>
    </xf>
    <xf numFmtId="0" fontId="19" fillId="0" borderId="5" xfId="0" applyFont="1" applyBorder="1" applyAlignment="1">
      <alignment vertical="center" wrapText="1"/>
    </xf>
    <xf numFmtId="0" fontId="19" fillId="0" borderId="9" xfId="0" applyFont="1" applyBorder="1" applyAlignment="1">
      <alignment vertical="center" wrapText="1"/>
    </xf>
    <xf numFmtId="0" fontId="19" fillId="0" borderId="0" xfId="0" applyFont="1" applyBorder="1" applyAlignment="1">
      <alignment vertical="center" wrapText="1"/>
    </xf>
    <xf numFmtId="0" fontId="19" fillId="0" borderId="10" xfId="0" applyFont="1" applyBorder="1" applyAlignment="1">
      <alignment vertical="center" wrapText="1"/>
    </xf>
    <xf numFmtId="0" fontId="19" fillId="0" borderId="11" xfId="0" applyFont="1" applyBorder="1" applyAlignment="1">
      <alignment vertical="center" wrapText="1"/>
    </xf>
    <xf numFmtId="0" fontId="19" fillId="0" borderId="13" xfId="0" applyFont="1" applyBorder="1" applyAlignment="1">
      <alignment vertical="center" wrapText="1"/>
    </xf>
    <xf numFmtId="0" fontId="19" fillId="0" borderId="12" xfId="0" applyFont="1" applyBorder="1" applyAlignment="1">
      <alignment vertical="center" wrapText="1"/>
    </xf>
    <xf numFmtId="0" fontId="19" fillId="0" borderId="1" xfId="0" applyFont="1" applyBorder="1" applyAlignment="1">
      <alignment horizontal="center" vertical="center" wrapText="1"/>
    </xf>
    <xf numFmtId="0" fontId="21" fillId="0" borderId="1" xfId="0" applyFont="1" applyFill="1" applyBorder="1" applyAlignment="1">
      <alignment horizontal="center" vertical="center"/>
    </xf>
    <xf numFmtId="0" fontId="19" fillId="0" borderId="17" xfId="0" applyFont="1" applyBorder="1" applyAlignment="1">
      <alignment vertical="center"/>
    </xf>
    <xf numFmtId="0" fontId="19" fillId="0" borderId="5" xfId="0" applyFont="1" applyBorder="1" applyAlignment="1">
      <alignment vertical="center"/>
    </xf>
    <xf numFmtId="0" fontId="19" fillId="0" borderId="9" xfId="0" applyFont="1" applyBorder="1" applyAlignment="1">
      <alignment vertical="center"/>
    </xf>
    <xf numFmtId="0" fontId="19" fillId="0" borderId="0" xfId="0" applyFont="1" applyAlignment="1">
      <alignment vertical="center"/>
    </xf>
    <xf numFmtId="0" fontId="19" fillId="0" borderId="10" xfId="0" applyFont="1" applyBorder="1" applyAlignment="1">
      <alignment vertical="center"/>
    </xf>
    <xf numFmtId="0" fontId="19" fillId="0" borderId="11" xfId="0" applyFont="1" applyBorder="1" applyAlignment="1">
      <alignment vertical="center"/>
    </xf>
    <xf numFmtId="0" fontId="19" fillId="0" borderId="13" xfId="0" applyFont="1" applyBorder="1" applyAlignment="1">
      <alignment vertical="center"/>
    </xf>
    <xf numFmtId="0" fontId="19" fillId="0" borderId="12" xfId="0" applyFont="1" applyBorder="1" applyAlignment="1">
      <alignment vertical="center"/>
    </xf>
    <xf numFmtId="0" fontId="19" fillId="0" borderId="1" xfId="0" applyFont="1" applyFill="1" applyBorder="1" applyAlignment="1">
      <alignment horizontal="center" vertical="center"/>
    </xf>
    <xf numFmtId="0" fontId="19" fillId="0" borderId="2" xfId="0" applyFont="1" applyBorder="1" applyAlignment="1">
      <alignment vertical="center" wrapText="1"/>
    </xf>
    <xf numFmtId="0" fontId="19" fillId="0" borderId="24" xfId="0" applyFont="1" applyBorder="1" applyAlignment="1">
      <alignment vertical="center" wrapText="1"/>
    </xf>
    <xf numFmtId="0" fontId="19" fillId="0" borderId="3" xfId="0" applyFont="1" applyBorder="1" applyAlignment="1">
      <alignment vertical="center" wrapText="1"/>
    </xf>
    <xf numFmtId="0" fontId="19" fillId="0" borderId="1" xfId="0" applyFont="1" applyBorder="1" applyAlignment="1">
      <alignment horizontal="center" vertical="center"/>
    </xf>
    <xf numFmtId="0" fontId="0" fillId="0" borderId="24" xfId="0" applyBorder="1">
      <alignment vertical="center"/>
    </xf>
    <xf numFmtId="0" fontId="0" fillId="0" borderId="3" xfId="0" applyBorder="1">
      <alignment vertical="center"/>
    </xf>
    <xf numFmtId="0" fontId="19"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14" fontId="19" fillId="0" borderId="0" xfId="0" applyNumberFormat="1" applyFont="1" applyAlignment="1">
      <alignment horizontal="right" vertical="center"/>
    </xf>
    <xf numFmtId="0" fontId="19" fillId="0" borderId="0" xfId="0" applyFont="1" applyAlignment="1">
      <alignment horizontal="right" vertical="center"/>
    </xf>
    <xf numFmtId="0" fontId="20" fillId="7" borderId="1" xfId="0" applyFont="1" applyFill="1" applyBorder="1" applyAlignment="1">
      <alignment horizontal="center" vertical="center"/>
    </xf>
    <xf numFmtId="0" fontId="21" fillId="0" borderId="1" xfId="0" applyFont="1" applyFill="1" applyBorder="1" applyAlignment="1">
      <alignment vertical="center"/>
    </xf>
    <xf numFmtId="0" fontId="9" fillId="0" borderId="17" xfId="7" applyFont="1" applyFill="1" applyBorder="1" applyAlignment="1" applyProtection="1">
      <alignment horizontal="left" vertical="center" shrinkToFit="1"/>
    </xf>
    <xf numFmtId="0" fontId="9" fillId="0" borderId="17" xfId="7" applyFont="1" applyFill="1" applyBorder="1" applyAlignment="1" applyProtection="1">
      <alignment horizontal="center" vertical="center" shrinkToFit="1"/>
    </xf>
  </cellXfs>
  <cellStyles count="168">
    <cellStyle name="Excel Built-in Comma [0] 1" xfId="21"/>
    <cellStyle name="Excel Built-in Currency [0] 1" xfId="22"/>
    <cellStyle name="Excel Built-in Normal" xfId="23"/>
    <cellStyle name="Excel Built-in Normal 1" xfId="24"/>
    <cellStyle name="Excel Built-in Normal 1 2" xfId="25"/>
    <cellStyle name="Excel Built-in Normal 2" xfId="26"/>
    <cellStyle name="パーセント" xfId="5" builtinId="5"/>
    <cellStyle name="パーセント 2" xfId="8"/>
    <cellStyle name="パーセント 3" xfId="27"/>
    <cellStyle name="パーセント 3 2" xfId="54"/>
    <cellStyle name="パーセント 3 3" xfId="62"/>
    <cellStyle name="パーセント 3 3 2" xfId="145"/>
    <cellStyle name="パーセント 3 4" xfId="129"/>
    <cellStyle name="パーセント 3 5" xfId="97"/>
    <cellStyle name="パーセント 3 6" xfId="43"/>
    <cellStyle name="パーセント 4" xfId="50"/>
    <cellStyle name="パーセント 4 2" xfId="66"/>
    <cellStyle name="パーセント 4 2 2" xfId="149"/>
    <cellStyle name="パーセント 4 3" xfId="133"/>
    <cellStyle name="パーセント 4 4" xfId="100"/>
    <cellStyle name="パーセント 5" xfId="75"/>
    <cellStyle name="パーセント 5 2" xfId="158"/>
    <cellStyle name="パーセント 5 3" xfId="108"/>
    <cellStyle name="パーセント 6" xfId="84"/>
    <cellStyle name="パーセント 6 2" xfId="167"/>
    <cellStyle name="パーセント 6 3" xfId="117"/>
    <cellStyle name="パーセント 7" xfId="87"/>
    <cellStyle name="パーセント 8" xfId="45"/>
    <cellStyle name="ハイパーリンク 2" xfId="9"/>
    <cellStyle name="ハイパーリンク 2 2" xfId="36"/>
    <cellStyle name="桁区切り" xfId="4" builtinId="6"/>
    <cellStyle name="桁区切り 2" xfId="2"/>
    <cellStyle name="桁区切り 2 2" xfId="28"/>
    <cellStyle name="桁区切り 2 3" xfId="48"/>
    <cellStyle name="桁区切り 2 4" xfId="38"/>
    <cellStyle name="桁区切り 3" xfId="10"/>
    <cellStyle name="桁区切り 4" xfId="29"/>
    <cellStyle name="桁区切り 4 2" xfId="55"/>
    <cellStyle name="桁区切り 4 2 2" xfId="70"/>
    <cellStyle name="桁区切り 4 2 2 2" xfId="153"/>
    <cellStyle name="桁区切り 4 2 3" xfId="137"/>
    <cellStyle name="桁区切り 4 2 4" xfId="104"/>
    <cellStyle name="桁区切り 4 3" xfId="79"/>
    <cellStyle name="桁区切り 4 3 2" xfId="162"/>
    <cellStyle name="桁区切り 4 3 3" xfId="112"/>
    <cellStyle name="桁区切り 4 4" xfId="63"/>
    <cellStyle name="桁区切り 4 4 2" xfId="146"/>
    <cellStyle name="桁区切り 4 4 3" xfId="121"/>
    <cellStyle name="桁区切り 4 5" xfId="92"/>
    <cellStyle name="桁区切り 4 6" xfId="130"/>
    <cellStyle name="桁区切り 5" xfId="30"/>
    <cellStyle name="桁区切り 6" xfId="49"/>
    <cellStyle name="桁区切り 6 2" xfId="65"/>
    <cellStyle name="桁区切り 6 2 2" xfId="148"/>
    <cellStyle name="桁区切り 6 3" xfId="132"/>
    <cellStyle name="桁区切り 6 4" xfId="99"/>
    <cellStyle name="桁区切り 7" xfId="74"/>
    <cellStyle name="桁区切り 7 2" xfId="157"/>
    <cellStyle name="桁区切り 7 3" xfId="107"/>
    <cellStyle name="桁区切り 8" xfId="83"/>
    <cellStyle name="桁区切り 8 2" xfId="166"/>
    <cellStyle name="桁区切り 8 3" xfId="116"/>
    <cellStyle name="桁区切り 9" xfId="86"/>
    <cellStyle name="通貨 2" xfId="11"/>
    <cellStyle name="通貨 2 2" xfId="51"/>
    <cellStyle name="通貨 2 2 2" xfId="67"/>
    <cellStyle name="通貨 2 2 2 2" xfId="150"/>
    <cellStyle name="通貨 2 2 3" xfId="134"/>
    <cellStyle name="通貨 2 2 4" xfId="101"/>
    <cellStyle name="通貨 2 3" xfId="76"/>
    <cellStyle name="通貨 2 3 2" xfId="159"/>
    <cellStyle name="通貨 2 3 3" xfId="109"/>
    <cellStyle name="通貨 2 4" xfId="57"/>
    <cellStyle name="通貨 2 4 2" xfId="140"/>
    <cellStyle name="通貨 2 4 3" xfId="118"/>
    <cellStyle name="通貨 2 5" xfId="88"/>
    <cellStyle name="通貨 2 6" xfId="124"/>
    <cellStyle name="標準" xfId="0" builtinId="0"/>
    <cellStyle name="標準 10" xfId="42"/>
    <cellStyle name="標準 10 2" xfId="61"/>
    <cellStyle name="標準 10 2 2" xfId="144"/>
    <cellStyle name="標準 10 3" xfId="128"/>
    <cellStyle name="標準 10 4" xfId="96"/>
    <cellStyle name="標準 11" xfId="46"/>
    <cellStyle name="標準 11 2" xfId="64"/>
    <cellStyle name="標準 11 2 2" xfId="147"/>
    <cellStyle name="標準 11 3" xfId="131"/>
    <cellStyle name="標準 11 4" xfId="98"/>
    <cellStyle name="標準 12" xfId="73"/>
    <cellStyle name="標準 12 2" xfId="156"/>
    <cellStyle name="標準 12 3" xfId="106"/>
    <cellStyle name="標準 13" xfId="82"/>
    <cellStyle name="標準 13 2" xfId="165"/>
    <cellStyle name="標準 13 3" xfId="115"/>
    <cellStyle name="標準 14" xfId="85"/>
    <cellStyle name="標準 2" xfId="3"/>
    <cellStyle name="標準 2 2" xfId="12"/>
    <cellStyle name="標準 2 2 2" xfId="13"/>
    <cellStyle name="標準 2 2 3" xfId="37"/>
    <cellStyle name="標準 2 2 3 2" xfId="81"/>
    <cellStyle name="標準 2 2 3 2 2" xfId="164"/>
    <cellStyle name="標準 2 2 3 2 3" xfId="114"/>
    <cellStyle name="標準 2 2 3 3" xfId="72"/>
    <cellStyle name="標準 2 2 3 3 2" xfId="155"/>
    <cellStyle name="標準 2 2 3 3 3" xfId="123"/>
    <cellStyle name="標準 2 2 3 4" xfId="93"/>
    <cellStyle name="標準 2 2 3 5" xfId="139"/>
    <cellStyle name="標準 2 3" xfId="14"/>
    <cellStyle name="標準 2 3 2" xfId="15"/>
    <cellStyle name="標準 2 3 2 2" xfId="31"/>
    <cellStyle name="標準 2 4" xfId="16"/>
    <cellStyle name="標準 2 5" xfId="17"/>
    <cellStyle name="標準 2 6" xfId="35"/>
    <cellStyle name="標準 2 7" xfId="39"/>
    <cellStyle name="標準 2_システム要件表_0201" xfId="44"/>
    <cellStyle name="標準 3" xfId="1"/>
    <cellStyle name="標準 3 2" xfId="32"/>
    <cellStyle name="標準 3 3" xfId="47"/>
    <cellStyle name="標準 3 4" xfId="40"/>
    <cellStyle name="標準 4" xfId="6"/>
    <cellStyle name="標準 4 2" xfId="95"/>
    <cellStyle name="標準 4 3" xfId="94"/>
    <cellStyle name="標準 5" xfId="18"/>
    <cellStyle name="標準 6" xfId="19"/>
    <cellStyle name="標準 6 2" xfId="52"/>
    <cellStyle name="標準 6 2 2" xfId="68"/>
    <cellStyle name="標準 6 2 2 2" xfId="151"/>
    <cellStyle name="標準 6 2 3" xfId="135"/>
    <cellStyle name="標準 6 2 4" xfId="102"/>
    <cellStyle name="標準 6 3" xfId="77"/>
    <cellStyle name="標準 6 3 2" xfId="160"/>
    <cellStyle name="標準 6 3 3" xfId="110"/>
    <cellStyle name="標準 6 4" xfId="58"/>
    <cellStyle name="標準 6 4 2" xfId="141"/>
    <cellStyle name="標準 6 4 3" xfId="119"/>
    <cellStyle name="標準 6 5" xfId="89"/>
    <cellStyle name="標準 6 6" xfId="125"/>
    <cellStyle name="標準 63" xfId="33"/>
    <cellStyle name="標準 7" xfId="7"/>
    <cellStyle name="標準 7 2" xfId="41"/>
    <cellStyle name="標準 8" xfId="20"/>
    <cellStyle name="標準 8 2" xfId="53"/>
    <cellStyle name="標準 8 2 2" xfId="69"/>
    <cellStyle name="標準 8 2 2 2" xfId="152"/>
    <cellStyle name="標準 8 2 3" xfId="136"/>
    <cellStyle name="標準 8 2 4" xfId="103"/>
    <cellStyle name="標準 8 3" xfId="78"/>
    <cellStyle name="標準 8 3 2" xfId="161"/>
    <cellStyle name="標準 8 3 3" xfId="111"/>
    <cellStyle name="標準 8 4" xfId="59"/>
    <cellStyle name="標準 8 4 2" xfId="142"/>
    <cellStyle name="標準 8 4 3" xfId="120"/>
    <cellStyle name="標準 8 5" xfId="90"/>
    <cellStyle name="標準 8 6" xfId="126"/>
    <cellStyle name="標準 9" xfId="34"/>
    <cellStyle name="標準 9 2" xfId="56"/>
    <cellStyle name="標準 9 2 2" xfId="71"/>
    <cellStyle name="標準 9 2 2 2" xfId="154"/>
    <cellStyle name="標準 9 2 3" xfId="138"/>
    <cellStyle name="標準 9 2 4" xfId="105"/>
    <cellStyle name="標準 9 3" xfId="80"/>
    <cellStyle name="標準 9 3 2" xfId="163"/>
    <cellStyle name="標準 9 3 3" xfId="113"/>
    <cellStyle name="標準 9 4" xfId="60"/>
    <cellStyle name="標準 9 4 2" xfId="143"/>
    <cellStyle name="標準 9 4 3" xfId="122"/>
    <cellStyle name="標準 9 5" xfId="91"/>
    <cellStyle name="標準 9 6" xfId="127"/>
  </cellStyles>
  <dxfs count="3">
    <dxf>
      <fill>
        <patternFill>
          <bgColor theme="0" tint="-4.9989318521683403E-2"/>
        </patternFill>
      </fill>
    </dxf>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390525</xdr:rowOff>
    </xdr:from>
    <xdr:to>
      <xdr:col>33</xdr:col>
      <xdr:colOff>123827</xdr:colOff>
      <xdr:row>2</xdr:row>
      <xdr:rowOff>438150</xdr:rowOff>
    </xdr:to>
    <xdr:sp macro="" textlink="">
      <xdr:nvSpPr>
        <xdr:cNvPr id="3" name="テキスト ボックス 2"/>
        <xdr:cNvSpPr txBox="1"/>
      </xdr:nvSpPr>
      <xdr:spPr>
        <a:xfrm>
          <a:off x="76200" y="390525"/>
          <a:ext cx="7277102"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1100" u="sng">
            <a:solidFill>
              <a:srgbClr val="FF0000"/>
            </a:solidFill>
            <a:effectLst/>
          </a:endParaRPr>
        </a:p>
        <a:p>
          <a:r>
            <a:rPr kumimoji="1" lang="ja-JP" altLang="en-US" sz="1100" u="none">
              <a:solidFill>
                <a:srgbClr val="FF0000"/>
              </a:solidFill>
              <a:effectLst/>
            </a:rPr>
            <a:t>なお、本シートは「生産性革命促進事業」以外では使用することはできません。</a:t>
          </a:r>
          <a:endParaRPr lang="ja-JP" altLang="ja-JP" sz="800" u="none">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9"/>
  <sheetViews>
    <sheetView showGridLines="0" tabSelected="1" view="pageBreakPreview" zoomScaleNormal="100" zoomScaleSheetLayoutView="100" workbookViewId="0">
      <selection sqref="A1:AE1"/>
    </sheetView>
  </sheetViews>
  <sheetFormatPr defaultRowHeight="13.5"/>
  <cols>
    <col min="1" max="34" width="2.875" style="13" customWidth="1"/>
    <col min="35" max="35" width="3.5" style="14" hidden="1" customWidth="1"/>
    <col min="36" max="43" width="12.75" style="14" hidden="1" customWidth="1"/>
    <col min="44" max="47" width="9" style="14" hidden="1" customWidth="1"/>
    <col min="48" max="62" width="9" style="14"/>
    <col min="63" max="63" width="13.625" style="14" customWidth="1"/>
    <col min="64" max="66" width="9" style="14"/>
    <col min="67" max="67" width="5.25" style="14" customWidth="1"/>
    <col min="68" max="70" width="9" style="14"/>
    <col min="71" max="71" width="2.875" style="14" customWidth="1"/>
    <col min="72" max="16384" width="9" style="14"/>
  </cols>
  <sheetData>
    <row r="1" spans="1:51" ht="34.5" customHeight="1">
      <c r="A1" s="213" t="s">
        <v>655</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c r="AF1" s="205"/>
      <c r="AG1" s="205"/>
      <c r="AH1" s="205"/>
      <c r="AJ1" s="205"/>
    </row>
    <row r="2" spans="1:51" ht="34.5" customHeight="1">
      <c r="A2" s="213"/>
      <c r="B2" s="273"/>
      <c r="C2" s="273"/>
      <c r="D2" s="273"/>
      <c r="E2" s="273"/>
      <c r="F2" s="273"/>
      <c r="G2" s="273"/>
      <c r="H2" s="273"/>
      <c r="I2" s="273"/>
      <c r="J2" s="273"/>
      <c r="K2" s="273"/>
      <c r="L2" s="273"/>
      <c r="M2" s="273"/>
      <c r="N2" s="273"/>
      <c r="O2" s="273"/>
      <c r="P2" s="273"/>
      <c r="Q2" s="273"/>
      <c r="R2" s="273"/>
      <c r="S2" s="273"/>
    </row>
    <row r="3" spans="1:51" ht="42.75" customHeight="1">
      <c r="AL3" s="25"/>
      <c r="AM3" s="25"/>
      <c r="AO3" s="25"/>
      <c r="AP3" s="25"/>
      <c r="AQ3" s="25"/>
      <c r="AR3" s="25"/>
      <c r="AS3" s="25"/>
      <c r="AT3" s="162"/>
      <c r="AU3" s="162"/>
      <c r="AV3" s="25"/>
      <c r="AW3" s="25"/>
      <c r="AX3" s="12"/>
      <c r="AY3" s="12"/>
    </row>
    <row r="4" spans="1:51" ht="15" customHeight="1">
      <c r="B4" s="216"/>
      <c r="C4" s="217"/>
      <c r="D4" s="217"/>
      <c r="E4" s="218"/>
      <c r="F4" s="214" t="s">
        <v>650</v>
      </c>
      <c r="G4" s="215"/>
      <c r="H4" s="215"/>
      <c r="I4" s="215"/>
      <c r="J4" s="215"/>
      <c r="K4" s="215"/>
      <c r="AJ4" s="178" t="s">
        <v>106</v>
      </c>
      <c r="AK4" s="25"/>
      <c r="AL4" s="25"/>
      <c r="AM4" s="25"/>
      <c r="AO4" s="25"/>
      <c r="AP4" s="25"/>
      <c r="AQ4" s="25"/>
      <c r="AR4" s="25"/>
      <c r="AS4" s="25"/>
      <c r="AT4" s="162"/>
      <c r="AU4" s="162"/>
      <c r="AV4" s="25"/>
      <c r="AW4" s="25"/>
      <c r="AX4" s="12"/>
      <c r="AY4" s="12"/>
    </row>
    <row r="5" spans="1:51" ht="15" customHeight="1">
      <c r="A5" s="13" t="s">
        <v>116</v>
      </c>
      <c r="AJ5" s="179" t="s">
        <v>302</v>
      </c>
      <c r="AK5" s="180" t="s">
        <v>307</v>
      </c>
      <c r="AL5" s="180" t="s">
        <v>305</v>
      </c>
      <c r="AM5" s="181"/>
      <c r="AR5" s="49"/>
      <c r="AS5" s="12"/>
      <c r="AT5" s="163"/>
      <c r="AU5" s="163"/>
      <c r="AV5" s="12"/>
      <c r="AW5" s="12"/>
      <c r="AX5" s="12"/>
      <c r="AY5" s="12"/>
    </row>
    <row r="6" spans="1:51" ht="15" customHeight="1">
      <c r="B6" s="234" t="s">
        <v>110</v>
      </c>
      <c r="C6" s="235"/>
      <c r="D6" s="235"/>
      <c r="E6" s="235"/>
      <c r="F6" s="235"/>
      <c r="G6" s="235"/>
      <c r="H6" s="233"/>
      <c r="I6" s="220" t="s">
        <v>651</v>
      </c>
      <c r="J6" s="221"/>
      <c r="K6" s="221"/>
      <c r="L6" s="221"/>
      <c r="M6" s="221"/>
      <c r="N6" s="221"/>
      <c r="O6" s="221"/>
      <c r="P6" s="221"/>
      <c r="Q6" s="221"/>
      <c r="R6" s="170"/>
      <c r="S6" s="237" t="s">
        <v>323</v>
      </c>
      <c r="T6" s="237"/>
      <c r="U6" s="237"/>
      <c r="V6" s="237"/>
      <c r="W6" s="237"/>
      <c r="X6" s="237"/>
      <c r="Y6" s="237"/>
      <c r="Z6" s="237"/>
      <c r="AA6" s="237"/>
      <c r="AB6" s="237"/>
      <c r="AC6" s="237"/>
      <c r="AD6" s="237"/>
      <c r="AE6" s="237"/>
      <c r="AF6" s="237"/>
      <c r="AG6" s="237"/>
      <c r="AJ6" s="179" t="s">
        <v>303</v>
      </c>
      <c r="AK6" s="180" t="s">
        <v>308</v>
      </c>
      <c r="AL6" s="180" t="s">
        <v>305</v>
      </c>
      <c r="AQ6" s="12"/>
      <c r="AR6" s="49"/>
      <c r="AS6" s="12"/>
      <c r="AT6" s="163"/>
      <c r="AU6" s="12"/>
      <c r="AV6" s="12"/>
      <c r="AW6" s="12"/>
      <c r="AX6" s="12"/>
    </row>
    <row r="7" spans="1:51" ht="15" customHeight="1">
      <c r="B7" s="230" t="str">
        <f>IF(I6="導入予定設備","様式 1-3　NO.","様式 1-4　NO.")</f>
        <v>様式 1-4　NO.</v>
      </c>
      <c r="C7" s="231"/>
      <c r="D7" s="231"/>
      <c r="E7" s="231"/>
      <c r="F7" s="231"/>
      <c r="G7" s="231"/>
      <c r="H7" s="232"/>
      <c r="I7" s="220"/>
      <c r="J7" s="221"/>
      <c r="K7" s="221"/>
      <c r="L7" s="221"/>
      <c r="M7" s="221"/>
      <c r="N7" s="221"/>
      <c r="O7" s="221"/>
      <c r="P7" s="221"/>
      <c r="Q7" s="221"/>
      <c r="R7" s="170"/>
      <c r="S7" s="219" t="s">
        <v>324</v>
      </c>
      <c r="T7" s="219"/>
      <c r="U7" s="219"/>
      <c r="V7" s="219"/>
      <c r="W7" s="219"/>
      <c r="X7" s="219"/>
      <c r="Y7" s="219"/>
      <c r="Z7" s="219"/>
      <c r="AA7" s="219"/>
      <c r="AB7" s="219"/>
      <c r="AC7" s="219"/>
      <c r="AD7" s="219"/>
      <c r="AE7" s="219"/>
      <c r="AF7" s="219"/>
      <c r="AG7" s="219"/>
      <c r="AJ7" s="182" t="s">
        <v>304</v>
      </c>
      <c r="AK7" s="183" t="s">
        <v>309</v>
      </c>
      <c r="AL7" s="183" t="s">
        <v>305</v>
      </c>
      <c r="AM7" s="184" t="s">
        <v>306</v>
      </c>
      <c r="AQ7" s="12"/>
      <c r="AR7" s="12"/>
      <c r="AS7" s="12"/>
      <c r="AT7" s="163"/>
      <c r="AU7" s="12"/>
      <c r="AV7" s="12"/>
      <c r="AW7" s="12"/>
      <c r="AX7" s="12"/>
    </row>
    <row r="8" spans="1:51" ht="3" customHeight="1">
      <c r="B8" s="16"/>
      <c r="C8" s="16"/>
      <c r="D8" s="16"/>
      <c r="E8" s="16"/>
      <c r="F8" s="16"/>
      <c r="G8" s="16"/>
      <c r="H8" s="16"/>
      <c r="I8" s="16"/>
      <c r="J8" s="16"/>
      <c r="K8" s="16"/>
      <c r="L8" s="16"/>
      <c r="M8" s="16"/>
      <c r="N8" s="16"/>
      <c r="O8" s="16"/>
      <c r="P8" s="16"/>
      <c r="Q8" s="16"/>
      <c r="R8" s="16"/>
      <c r="S8" s="203"/>
      <c r="T8" s="203"/>
      <c r="U8" s="203"/>
      <c r="V8" s="203"/>
      <c r="W8" s="203"/>
      <c r="X8" s="203"/>
      <c r="Y8" s="203"/>
      <c r="Z8" s="203"/>
      <c r="AA8" s="203"/>
      <c r="AB8" s="203"/>
      <c r="AC8" s="203"/>
      <c r="AD8" s="203"/>
      <c r="AE8" s="203"/>
      <c r="AF8" s="204"/>
      <c r="AG8" s="204"/>
      <c r="AH8" s="17"/>
      <c r="AL8" s="12"/>
      <c r="AM8" s="12"/>
      <c r="AO8" s="18"/>
      <c r="AQ8" s="12"/>
      <c r="AR8" s="12"/>
      <c r="AS8" s="12"/>
      <c r="AT8" s="163"/>
      <c r="AU8" s="163"/>
      <c r="AV8" s="12"/>
      <c r="AW8" s="12"/>
      <c r="AX8" s="12"/>
      <c r="AY8" s="12"/>
    </row>
    <row r="9" spans="1:51" ht="15" customHeight="1">
      <c r="A9" s="13" t="s">
        <v>44</v>
      </c>
      <c r="B9" s="17"/>
      <c r="C9" s="17"/>
      <c r="D9" s="17"/>
      <c r="E9" s="17"/>
      <c r="F9" s="17"/>
      <c r="G9" s="17"/>
      <c r="H9" s="17"/>
      <c r="I9" s="17"/>
      <c r="J9" s="17"/>
      <c r="K9" s="17"/>
      <c r="L9" s="17"/>
      <c r="M9" s="17"/>
      <c r="N9" s="17"/>
      <c r="O9" s="17"/>
      <c r="P9" s="17"/>
      <c r="Q9" s="17"/>
      <c r="R9" s="17"/>
      <c r="S9" s="203"/>
      <c r="T9" s="203"/>
      <c r="U9" s="203"/>
      <c r="V9" s="203"/>
      <c r="W9" s="203"/>
      <c r="X9" s="203"/>
      <c r="Y9" s="203"/>
      <c r="Z9" s="203"/>
      <c r="AA9" s="203"/>
      <c r="AB9" s="203"/>
      <c r="AC9" s="203"/>
      <c r="AD9" s="203"/>
      <c r="AE9" s="203"/>
      <c r="AF9" s="204"/>
      <c r="AG9" s="204"/>
      <c r="AH9" s="17"/>
      <c r="AJ9" s="12" t="s">
        <v>246</v>
      </c>
      <c r="AS9" s="12"/>
      <c r="AT9" s="163"/>
      <c r="AU9" s="163"/>
      <c r="AV9" s="12"/>
      <c r="AW9" s="12"/>
      <c r="AX9" s="12"/>
      <c r="AY9" s="12"/>
    </row>
    <row r="10" spans="1:51" ht="15" customHeight="1">
      <c r="B10" s="224" t="s">
        <v>653</v>
      </c>
      <c r="C10" s="225"/>
      <c r="D10" s="225"/>
      <c r="E10" s="225"/>
      <c r="F10" s="225"/>
      <c r="G10" s="225"/>
      <c r="H10" s="226"/>
      <c r="I10" s="220" t="s">
        <v>52</v>
      </c>
      <c r="J10" s="221"/>
      <c r="K10" s="221"/>
      <c r="L10" s="221"/>
      <c r="M10" s="221"/>
      <c r="N10" s="221"/>
      <c r="O10" s="221"/>
      <c r="P10" s="221"/>
      <c r="Q10" s="221"/>
      <c r="R10" s="167"/>
      <c r="S10" s="219" t="s">
        <v>654</v>
      </c>
      <c r="T10" s="219"/>
      <c r="U10" s="219"/>
      <c r="V10" s="219"/>
      <c r="W10" s="219"/>
      <c r="X10" s="219"/>
      <c r="Y10" s="219"/>
      <c r="Z10" s="219"/>
      <c r="AA10" s="219"/>
      <c r="AB10" s="219"/>
      <c r="AC10" s="219"/>
      <c r="AD10" s="219"/>
      <c r="AE10" s="219"/>
      <c r="AF10" s="219"/>
      <c r="AG10" s="219"/>
      <c r="AJ10" s="12" t="s">
        <v>247</v>
      </c>
      <c r="AS10" s="12"/>
      <c r="AT10" s="163"/>
      <c r="AU10" s="12"/>
      <c r="AV10" s="12"/>
      <c r="AW10" s="12"/>
      <c r="AX10" s="12"/>
    </row>
    <row r="11" spans="1:51" ht="30" customHeight="1">
      <c r="B11" s="222" t="s">
        <v>47</v>
      </c>
      <c r="C11" s="222"/>
      <c r="D11" s="222"/>
      <c r="E11" s="222"/>
      <c r="F11" s="222"/>
      <c r="G11" s="222"/>
      <c r="H11" s="222"/>
      <c r="I11" s="220" t="s">
        <v>111</v>
      </c>
      <c r="J11" s="221"/>
      <c r="K11" s="221"/>
      <c r="L11" s="221"/>
      <c r="M11" s="221"/>
      <c r="N11" s="221"/>
      <c r="O11" s="221"/>
      <c r="P11" s="221"/>
      <c r="Q11" s="221"/>
      <c r="R11" s="167"/>
      <c r="S11" s="219" t="s">
        <v>325</v>
      </c>
      <c r="T11" s="219"/>
      <c r="U11" s="219"/>
      <c r="V11" s="219"/>
      <c r="W11" s="219"/>
      <c r="X11" s="219"/>
      <c r="Y11" s="219"/>
      <c r="Z11" s="219"/>
      <c r="AA11" s="219"/>
      <c r="AB11" s="219"/>
      <c r="AC11" s="219"/>
      <c r="AD11" s="219"/>
      <c r="AE11" s="219"/>
      <c r="AF11" s="219"/>
      <c r="AG11" s="219"/>
      <c r="AI11" s="7"/>
      <c r="AJ11" s="8" t="s">
        <v>98</v>
      </c>
      <c r="AK11" s="12"/>
      <c r="AL11" s="11"/>
      <c r="AM11" s="24"/>
      <c r="AN11" s="23"/>
      <c r="AP11" s="152" t="s">
        <v>312</v>
      </c>
      <c r="AR11" s="12"/>
      <c r="AS11" s="12"/>
      <c r="AT11" s="163"/>
      <c r="AU11" s="12"/>
      <c r="AV11" s="12"/>
      <c r="AW11" s="12"/>
      <c r="AX11" s="12"/>
    </row>
    <row r="12" spans="1:51" ht="15" customHeight="1">
      <c r="B12" s="227" t="s">
        <v>118</v>
      </c>
      <c r="C12" s="228"/>
      <c r="D12" s="228"/>
      <c r="E12" s="228"/>
      <c r="F12" s="228"/>
      <c r="G12" s="228"/>
      <c r="H12" s="229"/>
      <c r="I12" s="220" t="s">
        <v>113</v>
      </c>
      <c r="J12" s="221"/>
      <c r="K12" s="221"/>
      <c r="L12" s="221"/>
      <c r="M12" s="221"/>
      <c r="N12" s="221"/>
      <c r="O12" s="221"/>
      <c r="P12" s="221"/>
      <c r="Q12" s="221"/>
      <c r="R12" s="167"/>
      <c r="S12" s="219" t="s">
        <v>326</v>
      </c>
      <c r="T12" s="219"/>
      <c r="U12" s="219"/>
      <c r="V12" s="219"/>
      <c r="W12" s="219"/>
      <c r="X12" s="219"/>
      <c r="Y12" s="219"/>
      <c r="Z12" s="219"/>
      <c r="AA12" s="219"/>
      <c r="AB12" s="219"/>
      <c r="AC12" s="219"/>
      <c r="AD12" s="219"/>
      <c r="AE12" s="219"/>
      <c r="AF12" s="219"/>
      <c r="AG12" s="219"/>
      <c r="AJ12" s="9" t="s">
        <v>302</v>
      </c>
      <c r="AK12" s="185" t="str">
        <f>VLOOKUP(AJ19,AM11:AN16,2,1)</f>
        <v>35＜能力≦104</v>
      </c>
      <c r="AL12" s="20"/>
      <c r="AM12" s="20"/>
      <c r="AN12" s="20"/>
      <c r="AO12" s="20"/>
      <c r="AP12" s="21"/>
      <c r="AQ12" s="22"/>
      <c r="AR12" s="12"/>
      <c r="AS12" s="12"/>
      <c r="AT12" s="163"/>
      <c r="AU12" s="12"/>
      <c r="AV12" s="12"/>
      <c r="AW12" s="12"/>
      <c r="AX12" s="12"/>
    </row>
    <row r="13" spans="1:51" ht="15" customHeight="1">
      <c r="A13" s="14"/>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J13" s="9" t="s">
        <v>303</v>
      </c>
      <c r="AK13" s="185" t="str">
        <f>VLOOKUP(AJ19,AO11:AP16,2,1)</f>
        <v>31.25＜能力≦96.5</v>
      </c>
      <c r="AL13" s="19"/>
      <c r="AM13" s="186" t="s">
        <v>90</v>
      </c>
      <c r="AN13" s="186"/>
      <c r="AO13" s="186" t="s">
        <v>97</v>
      </c>
      <c r="AP13" s="186"/>
      <c r="AQ13" s="187" t="s">
        <v>217</v>
      </c>
      <c r="AR13" s="188"/>
      <c r="AS13" s="12"/>
      <c r="AT13" s="163"/>
      <c r="AU13" s="163"/>
      <c r="AV13" s="12"/>
      <c r="AW13" s="12"/>
      <c r="AX13" s="12"/>
      <c r="AY13" s="12"/>
    </row>
    <row r="14" spans="1:51" ht="15" customHeight="1">
      <c r="B14" s="236" t="s">
        <v>322</v>
      </c>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J14" s="11" t="s">
        <v>304</v>
      </c>
      <c r="AK14" s="185" t="str">
        <f>VLOOKUP(AJ19,AQ11:AR16,2,1)</f>
        <v>31.25＜能力≦96.5</v>
      </c>
      <c r="AL14" s="20"/>
      <c r="AM14" s="189">
        <v>0</v>
      </c>
      <c r="AN14" s="190" t="s">
        <v>91</v>
      </c>
      <c r="AO14" s="189">
        <v>0</v>
      </c>
      <c r="AP14" s="190" t="s">
        <v>94</v>
      </c>
      <c r="AQ14" s="189">
        <v>0</v>
      </c>
      <c r="AR14" s="190" t="s">
        <v>94</v>
      </c>
      <c r="AS14" s="12"/>
      <c r="AT14" s="163"/>
      <c r="AU14" s="163"/>
      <c r="AV14" s="12"/>
      <c r="AW14" s="12"/>
      <c r="AX14" s="12"/>
      <c r="AY14" s="12"/>
    </row>
    <row r="15" spans="1:51" ht="17.25" customHeight="1">
      <c r="A15" s="158" t="s">
        <v>314</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J15" s="12"/>
      <c r="AK15" s="12"/>
      <c r="AL15" s="23"/>
      <c r="AM15" s="189">
        <v>35.01</v>
      </c>
      <c r="AN15" s="190" t="s">
        <v>92</v>
      </c>
      <c r="AO15" s="189">
        <v>31.26</v>
      </c>
      <c r="AP15" s="190" t="s">
        <v>95</v>
      </c>
      <c r="AQ15" s="189">
        <v>31.26</v>
      </c>
      <c r="AR15" s="190" t="s">
        <v>95</v>
      </c>
      <c r="AS15" s="12"/>
      <c r="AT15" s="163"/>
      <c r="AU15" s="163"/>
      <c r="AV15" s="12"/>
      <c r="AW15" s="12"/>
      <c r="AX15" s="12"/>
      <c r="AY15" s="12"/>
    </row>
    <row r="16" spans="1:51" ht="15" customHeight="1">
      <c r="B16" s="222" t="s">
        <v>315</v>
      </c>
      <c r="C16" s="222"/>
      <c r="D16" s="222"/>
      <c r="E16" s="222" t="s">
        <v>18</v>
      </c>
      <c r="F16" s="222"/>
      <c r="G16" s="222"/>
      <c r="H16" s="222"/>
      <c r="I16" s="274">
        <v>96.5</v>
      </c>
      <c r="J16" s="275"/>
      <c r="K16" s="275"/>
      <c r="L16" s="275"/>
      <c r="M16" s="275"/>
      <c r="N16" s="275"/>
      <c r="O16" s="276"/>
      <c r="P16" s="220" t="s">
        <v>34</v>
      </c>
      <c r="Q16" s="221"/>
      <c r="R16" s="167"/>
      <c r="S16" s="219" t="s">
        <v>327</v>
      </c>
      <c r="T16" s="219"/>
      <c r="U16" s="219"/>
      <c r="V16" s="219"/>
      <c r="W16" s="219"/>
      <c r="X16" s="219"/>
      <c r="Y16" s="219"/>
      <c r="Z16" s="219"/>
      <c r="AA16" s="219"/>
      <c r="AB16" s="219"/>
      <c r="AC16" s="219"/>
      <c r="AD16" s="219"/>
      <c r="AE16" s="219"/>
      <c r="AF16" s="219"/>
      <c r="AG16" s="219"/>
      <c r="AH16" s="199"/>
      <c r="AM16" s="189">
        <v>104.01</v>
      </c>
      <c r="AN16" s="190" t="s">
        <v>93</v>
      </c>
      <c r="AO16" s="189">
        <v>96.51</v>
      </c>
      <c r="AP16" s="190" t="s">
        <v>96</v>
      </c>
      <c r="AQ16" s="189">
        <v>96.51</v>
      </c>
      <c r="AR16" s="190" t="s">
        <v>96</v>
      </c>
      <c r="AS16" s="12"/>
      <c r="AT16" s="163"/>
      <c r="AU16" s="12"/>
      <c r="AV16" s="12"/>
      <c r="AW16" s="12"/>
    </row>
    <row r="17" spans="1:51" ht="15" customHeight="1">
      <c r="B17" s="222"/>
      <c r="C17" s="222"/>
      <c r="D17" s="222"/>
      <c r="E17" s="234" t="s">
        <v>316</v>
      </c>
      <c r="F17" s="235"/>
      <c r="G17" s="235"/>
      <c r="H17" s="233"/>
      <c r="I17" s="274">
        <v>105</v>
      </c>
      <c r="J17" s="275"/>
      <c r="K17" s="275"/>
      <c r="L17" s="275"/>
      <c r="M17" s="275"/>
      <c r="N17" s="275"/>
      <c r="O17" s="276"/>
      <c r="P17" s="220" t="s">
        <v>34</v>
      </c>
      <c r="Q17" s="221"/>
      <c r="R17" s="167"/>
      <c r="S17" s="219" t="s">
        <v>327</v>
      </c>
      <c r="T17" s="219"/>
      <c r="U17" s="219"/>
      <c r="V17" s="219"/>
      <c r="W17" s="219"/>
      <c r="X17" s="219"/>
      <c r="Y17" s="219"/>
      <c r="Z17" s="219"/>
      <c r="AA17" s="219"/>
      <c r="AB17" s="219"/>
      <c r="AC17" s="219"/>
      <c r="AD17" s="219"/>
      <c r="AE17" s="219"/>
      <c r="AF17" s="219"/>
      <c r="AG17" s="219"/>
      <c r="AH17" s="199"/>
      <c r="AO17" s="22"/>
      <c r="AP17" s="20"/>
      <c r="AQ17" s="12"/>
      <c r="AR17" s="12"/>
      <c r="AS17" s="12"/>
      <c r="AT17" s="163"/>
      <c r="AU17" s="12"/>
      <c r="AV17" s="12"/>
      <c r="AW17" s="12"/>
    </row>
    <row r="18" spans="1:51" ht="15" customHeight="1">
      <c r="B18" s="222" t="s">
        <v>317</v>
      </c>
      <c r="C18" s="222"/>
      <c r="D18" s="222"/>
      <c r="E18" s="233" t="s">
        <v>18</v>
      </c>
      <c r="F18" s="222"/>
      <c r="G18" s="222"/>
      <c r="H18" s="222"/>
      <c r="I18" s="274">
        <v>40</v>
      </c>
      <c r="J18" s="275"/>
      <c r="K18" s="275"/>
      <c r="L18" s="275"/>
      <c r="M18" s="275"/>
      <c r="N18" s="275"/>
      <c r="O18" s="276"/>
      <c r="P18" s="295" t="s">
        <v>55</v>
      </c>
      <c r="Q18" s="296"/>
      <c r="R18" s="167"/>
      <c r="S18" s="219" t="s">
        <v>327</v>
      </c>
      <c r="T18" s="219"/>
      <c r="U18" s="219"/>
      <c r="V18" s="219"/>
      <c r="W18" s="219"/>
      <c r="X18" s="219"/>
      <c r="Y18" s="219"/>
      <c r="Z18" s="219"/>
      <c r="AA18" s="219"/>
      <c r="AB18" s="219"/>
      <c r="AC18" s="219"/>
      <c r="AD18" s="219"/>
      <c r="AE18" s="219"/>
      <c r="AF18" s="219"/>
      <c r="AG18" s="219"/>
      <c r="AH18" s="199"/>
      <c r="AI18" s="191"/>
      <c r="AJ18" s="192" t="s">
        <v>13</v>
      </c>
      <c r="AK18" s="192" t="s">
        <v>14</v>
      </c>
      <c r="AO18" s="12"/>
      <c r="AP18" s="12"/>
      <c r="AQ18" s="12"/>
      <c r="AR18" s="12"/>
      <c r="AS18" s="12"/>
      <c r="AT18" s="163"/>
      <c r="AU18" s="12"/>
      <c r="AV18" s="12"/>
      <c r="AW18" s="12"/>
    </row>
    <row r="19" spans="1:51" ht="15" customHeight="1">
      <c r="B19" s="222"/>
      <c r="C19" s="222"/>
      <c r="D19" s="222"/>
      <c r="E19" s="235" t="s">
        <v>316</v>
      </c>
      <c r="F19" s="235"/>
      <c r="G19" s="235"/>
      <c r="H19" s="235"/>
      <c r="I19" s="274">
        <v>30</v>
      </c>
      <c r="J19" s="275"/>
      <c r="K19" s="275"/>
      <c r="L19" s="275"/>
      <c r="M19" s="275"/>
      <c r="N19" s="275"/>
      <c r="O19" s="276"/>
      <c r="P19" s="295" t="s">
        <v>55</v>
      </c>
      <c r="Q19" s="296"/>
      <c r="R19" s="167"/>
      <c r="S19" s="219" t="s">
        <v>327</v>
      </c>
      <c r="T19" s="219"/>
      <c r="U19" s="219"/>
      <c r="V19" s="219"/>
      <c r="W19" s="219"/>
      <c r="X19" s="219"/>
      <c r="Y19" s="219"/>
      <c r="Z19" s="219"/>
      <c r="AA19" s="219"/>
      <c r="AB19" s="219"/>
      <c r="AC19" s="219"/>
      <c r="AD19" s="219"/>
      <c r="AE19" s="219"/>
      <c r="AF19" s="219"/>
      <c r="AG19" s="219"/>
      <c r="AH19" s="199"/>
      <c r="AI19" s="191" t="s">
        <v>35</v>
      </c>
      <c r="AJ19" s="193">
        <f>ROUNDDOWN(IF(P16="kW",I16,I16/860),1)</f>
        <v>96.5</v>
      </c>
      <c r="AK19" s="193">
        <f>ROUNDDOWN(IF(P17="kW",I17,I17/860),1)</f>
        <v>105</v>
      </c>
      <c r="AO19" s="12"/>
      <c r="AP19" s="12"/>
      <c r="AQ19" s="12"/>
      <c r="AR19" s="12"/>
      <c r="AS19" s="12"/>
      <c r="AT19" s="163"/>
      <c r="AU19" s="12"/>
      <c r="AV19" s="12"/>
      <c r="AW19" s="12"/>
    </row>
    <row r="20" spans="1:51" ht="15" customHeight="1">
      <c r="B20" s="222" t="s">
        <v>318</v>
      </c>
      <c r="C20" s="222"/>
      <c r="D20" s="222"/>
      <c r="E20" s="222"/>
      <c r="F20" s="222"/>
      <c r="G20" s="222"/>
      <c r="H20" s="222"/>
      <c r="I20" s="220" t="s">
        <v>102</v>
      </c>
      <c r="J20" s="221"/>
      <c r="K20" s="221"/>
      <c r="L20" s="221"/>
      <c r="M20" s="221"/>
      <c r="N20" s="221"/>
      <c r="O20" s="221"/>
      <c r="P20" s="221"/>
      <c r="Q20" s="221"/>
      <c r="R20" s="168"/>
      <c r="S20" s="219" t="s">
        <v>328</v>
      </c>
      <c r="T20" s="219"/>
      <c r="U20" s="219"/>
      <c r="V20" s="219"/>
      <c r="W20" s="219"/>
      <c r="X20" s="219"/>
      <c r="Y20" s="219"/>
      <c r="Z20" s="219"/>
      <c r="AA20" s="219"/>
      <c r="AB20" s="219"/>
      <c r="AC20" s="219"/>
      <c r="AD20" s="219"/>
      <c r="AE20" s="219"/>
      <c r="AF20" s="219"/>
      <c r="AG20" s="219"/>
      <c r="AH20" s="219"/>
      <c r="AI20" s="191" t="s">
        <v>74</v>
      </c>
      <c r="AJ20" s="194">
        <f>ROUNDDOWN(AJ19/I18,2)</f>
        <v>2.41</v>
      </c>
      <c r="AK20" s="194">
        <f>ROUNDDOWN(AK19/I19,2)</f>
        <v>3.5</v>
      </c>
      <c r="AO20" s="12"/>
      <c r="AP20" s="12"/>
      <c r="AQ20" s="12"/>
      <c r="AR20" s="12"/>
      <c r="AS20" s="12"/>
      <c r="AT20" s="163"/>
      <c r="AU20" s="12"/>
      <c r="AV20" s="12"/>
      <c r="AW20" s="12"/>
    </row>
    <row r="21" spans="1:51" ht="15" customHeight="1">
      <c r="B21" s="222" t="s">
        <v>319</v>
      </c>
      <c r="C21" s="222"/>
      <c r="D21" s="222"/>
      <c r="E21" s="222"/>
      <c r="F21" s="222"/>
      <c r="G21" s="222"/>
      <c r="H21" s="222"/>
      <c r="I21" s="220" t="s">
        <v>219</v>
      </c>
      <c r="J21" s="221"/>
      <c r="K21" s="221"/>
      <c r="L21" s="221"/>
      <c r="M21" s="221"/>
      <c r="N21" s="221"/>
      <c r="O21" s="221"/>
      <c r="P21" s="221"/>
      <c r="Q21" s="221"/>
      <c r="R21" s="168"/>
      <c r="S21" s="219" t="s">
        <v>329</v>
      </c>
      <c r="T21" s="219"/>
      <c r="U21" s="219"/>
      <c r="V21" s="219"/>
      <c r="W21" s="219"/>
      <c r="X21" s="219"/>
      <c r="Y21" s="219"/>
      <c r="Z21" s="219"/>
      <c r="AA21" s="219"/>
      <c r="AB21" s="219"/>
      <c r="AC21" s="219"/>
      <c r="AD21" s="219"/>
      <c r="AE21" s="219"/>
      <c r="AF21" s="219"/>
      <c r="AG21" s="219"/>
      <c r="AH21" s="219"/>
      <c r="AO21" s="12"/>
      <c r="AP21" s="12"/>
      <c r="AQ21" s="12"/>
      <c r="AR21" s="12"/>
      <c r="AS21" s="12"/>
      <c r="AT21" s="163"/>
      <c r="AU21" s="12"/>
      <c r="AV21" s="12"/>
      <c r="AW21" s="12"/>
    </row>
    <row r="22" spans="1:51" ht="15" customHeight="1">
      <c r="B22" s="413"/>
      <c r="C22" s="413"/>
      <c r="D22" s="413"/>
      <c r="E22" s="413"/>
      <c r="F22" s="413"/>
      <c r="G22" s="413"/>
      <c r="H22" s="413"/>
      <c r="I22" s="412"/>
      <c r="J22" s="412"/>
      <c r="K22" s="412"/>
      <c r="L22" s="412"/>
      <c r="M22" s="412"/>
      <c r="N22" s="412"/>
      <c r="O22" s="412"/>
      <c r="P22" s="412"/>
      <c r="Q22" s="412"/>
      <c r="R22" s="209"/>
      <c r="S22" s="208"/>
      <c r="T22" s="208"/>
      <c r="U22" s="208"/>
      <c r="V22" s="208"/>
      <c r="W22" s="208"/>
      <c r="X22" s="208"/>
      <c r="Y22" s="208"/>
      <c r="Z22" s="208"/>
      <c r="AA22" s="208"/>
      <c r="AB22" s="208"/>
      <c r="AC22" s="208"/>
      <c r="AD22" s="208"/>
      <c r="AE22" s="208"/>
      <c r="AF22" s="208"/>
      <c r="AG22" s="208"/>
      <c r="AH22" s="208"/>
      <c r="AO22" s="12"/>
      <c r="AP22" s="12"/>
      <c r="AQ22" s="12"/>
      <c r="AR22" s="12"/>
      <c r="AS22" s="12"/>
      <c r="AT22" s="163"/>
      <c r="AU22" s="12"/>
      <c r="AV22" s="12"/>
      <c r="AW22" s="12"/>
    </row>
    <row r="23" spans="1:51" ht="15" customHeight="1">
      <c r="A23" s="43" t="s">
        <v>652</v>
      </c>
      <c r="B23" s="210"/>
      <c r="C23" s="210"/>
      <c r="D23" s="210"/>
      <c r="E23" s="210"/>
      <c r="F23" s="210"/>
      <c r="G23" s="210"/>
      <c r="H23" s="210"/>
      <c r="I23" s="211"/>
      <c r="J23" s="211"/>
      <c r="K23" s="211"/>
      <c r="L23" s="211"/>
      <c r="M23" s="211"/>
      <c r="N23" s="211"/>
      <c r="O23" s="211"/>
      <c r="P23" s="212"/>
      <c r="Q23" s="212"/>
      <c r="R23" s="25"/>
      <c r="S23" s="156"/>
      <c r="T23" s="156"/>
      <c r="U23" s="156"/>
      <c r="V23" s="156"/>
      <c r="W23" s="157"/>
      <c r="X23" s="157"/>
      <c r="Y23" s="157"/>
      <c r="Z23" s="157"/>
      <c r="AA23" s="157"/>
      <c r="AB23" s="157"/>
      <c r="AC23" s="157"/>
      <c r="AD23" s="25"/>
      <c r="AE23" s="25"/>
      <c r="AF23" s="25"/>
      <c r="AG23" s="25"/>
      <c r="AH23" s="25"/>
      <c r="AI23" s="53"/>
      <c r="AP23" s="12"/>
      <c r="AQ23" s="12"/>
      <c r="AR23" s="12"/>
      <c r="AS23" s="12"/>
      <c r="AT23" s="163"/>
      <c r="AU23" s="163"/>
      <c r="AV23" s="12"/>
      <c r="AW23" s="12"/>
      <c r="AX23" s="12"/>
    </row>
    <row r="24" spans="1:51" ht="15" customHeight="1">
      <c r="A24" s="43"/>
      <c r="B24" s="223" t="s">
        <v>320</v>
      </c>
      <c r="C24" s="223"/>
      <c r="D24" s="223"/>
      <c r="E24" s="223"/>
      <c r="F24" s="223"/>
      <c r="G24" s="223"/>
      <c r="H24" s="223"/>
      <c r="I24" s="291" t="s">
        <v>254</v>
      </c>
      <c r="J24" s="292"/>
      <c r="K24" s="292"/>
      <c r="L24" s="292"/>
      <c r="M24" s="292"/>
      <c r="N24" s="292"/>
      <c r="O24" s="292"/>
      <c r="P24" s="292"/>
      <c r="Q24" s="292"/>
      <c r="R24" s="167"/>
      <c r="S24" s="219" t="s">
        <v>330</v>
      </c>
      <c r="T24" s="219"/>
      <c r="U24" s="219"/>
      <c r="V24" s="219"/>
      <c r="W24" s="219"/>
      <c r="X24" s="219"/>
      <c r="Y24" s="219"/>
      <c r="Z24" s="219"/>
      <c r="AA24" s="219"/>
      <c r="AB24" s="219"/>
      <c r="AC24" s="219"/>
      <c r="AD24" s="219"/>
      <c r="AE24" s="219"/>
      <c r="AF24" s="219"/>
      <c r="AG24" s="219"/>
      <c r="AH24" s="43"/>
      <c r="AJ24" s="176" t="s">
        <v>21</v>
      </c>
      <c r="AK24" s="177" t="str">
        <f>VLOOKUP(I24,'&lt;チリングユニット&gt;マスタ'!$B$7:$C$53,2,0)</f>
        <v>盛岡</v>
      </c>
      <c r="AO24" s="12"/>
      <c r="AP24" s="12"/>
      <c r="AQ24" s="12"/>
      <c r="AR24" s="12"/>
      <c r="AS24" s="12"/>
      <c r="AT24" s="163"/>
      <c r="AU24" s="12"/>
      <c r="AV24" s="12"/>
      <c r="AW24" s="12"/>
    </row>
    <row r="25" spans="1:51" ht="15" customHeight="1">
      <c r="B25" s="222" t="s">
        <v>73</v>
      </c>
      <c r="C25" s="222"/>
      <c r="D25" s="222"/>
      <c r="E25" s="222" t="s">
        <v>119</v>
      </c>
      <c r="F25" s="222"/>
      <c r="G25" s="222"/>
      <c r="H25" s="222"/>
      <c r="I25" s="293">
        <v>1954</v>
      </c>
      <c r="J25" s="294"/>
      <c r="K25" s="294"/>
      <c r="L25" s="294"/>
      <c r="M25" s="294"/>
      <c r="N25" s="294"/>
      <c r="O25" s="294"/>
      <c r="P25" s="294"/>
      <c r="Q25" s="294"/>
      <c r="R25" s="167"/>
      <c r="S25" s="219" t="s">
        <v>331</v>
      </c>
      <c r="T25" s="219"/>
      <c r="U25" s="219"/>
      <c r="V25" s="219"/>
      <c r="W25" s="219"/>
      <c r="X25" s="219"/>
      <c r="Y25" s="219"/>
      <c r="Z25" s="219"/>
      <c r="AA25" s="219"/>
      <c r="AB25" s="219"/>
      <c r="AC25" s="219"/>
      <c r="AD25" s="219"/>
      <c r="AE25" s="219"/>
      <c r="AF25" s="219"/>
      <c r="AG25" s="219"/>
      <c r="AO25" s="12"/>
      <c r="AP25" s="12"/>
      <c r="AT25" s="147"/>
    </row>
    <row r="26" spans="1:51" ht="15" customHeight="1">
      <c r="B26" s="222"/>
      <c r="C26" s="222"/>
      <c r="D26" s="222"/>
      <c r="E26" s="222" t="s">
        <v>120</v>
      </c>
      <c r="F26" s="222"/>
      <c r="G26" s="222"/>
      <c r="H26" s="222"/>
      <c r="I26" s="242">
        <v>1</v>
      </c>
      <c r="J26" s="243"/>
      <c r="K26" s="243"/>
      <c r="L26" s="243"/>
      <c r="M26" s="243"/>
      <c r="N26" s="243"/>
      <c r="O26" s="243"/>
      <c r="P26" s="241" t="s">
        <v>339</v>
      </c>
      <c r="Q26" s="241"/>
      <c r="R26" s="167"/>
      <c r="S26" s="219" t="s">
        <v>332</v>
      </c>
      <c r="T26" s="219"/>
      <c r="U26" s="219"/>
      <c r="V26" s="219"/>
      <c r="W26" s="219"/>
      <c r="X26" s="219"/>
      <c r="Y26" s="219"/>
      <c r="Z26" s="219"/>
      <c r="AA26" s="219"/>
      <c r="AB26" s="219"/>
      <c r="AC26" s="219"/>
      <c r="AD26" s="219"/>
      <c r="AE26" s="219"/>
      <c r="AF26" s="219"/>
      <c r="AG26" s="219"/>
      <c r="AO26" s="22"/>
      <c r="AP26" s="22"/>
      <c r="AQ26" s="12"/>
      <c r="AR26" s="12"/>
      <c r="AS26" s="12"/>
      <c r="AT26" s="163"/>
      <c r="AU26" s="12"/>
      <c r="AV26" s="12"/>
      <c r="AW26" s="12"/>
      <c r="AX26" s="12"/>
    </row>
    <row r="27" spans="1:51" ht="18" customHeight="1">
      <c r="B27" s="222" t="s">
        <v>649</v>
      </c>
      <c r="C27" s="222"/>
      <c r="D27" s="222"/>
      <c r="E27" s="222"/>
      <c r="F27" s="222"/>
      <c r="G27" s="222"/>
      <c r="H27" s="222"/>
      <c r="I27" s="238" t="s">
        <v>340</v>
      </c>
      <c r="J27" s="239"/>
      <c r="K27" s="239"/>
      <c r="L27" s="239"/>
      <c r="M27" s="239"/>
      <c r="N27" s="239"/>
      <c r="O27" s="239"/>
      <c r="P27" s="239"/>
      <c r="Q27" s="240"/>
      <c r="R27" s="169"/>
      <c r="S27" s="219" t="s">
        <v>341</v>
      </c>
      <c r="T27" s="219"/>
      <c r="U27" s="219"/>
      <c r="V27" s="219"/>
      <c r="W27" s="219"/>
      <c r="X27" s="219"/>
      <c r="Y27" s="219"/>
      <c r="Z27" s="219"/>
      <c r="AA27" s="219"/>
      <c r="AB27" s="219"/>
      <c r="AC27" s="219"/>
      <c r="AD27" s="219"/>
      <c r="AE27" s="219"/>
      <c r="AF27" s="219"/>
      <c r="AG27" s="219"/>
      <c r="AO27" s="22"/>
      <c r="AP27" s="22"/>
      <c r="AQ27" s="12"/>
      <c r="AR27" s="12"/>
      <c r="AS27" s="12"/>
      <c r="AT27" s="163"/>
      <c r="AU27" s="12"/>
      <c r="AV27" s="12"/>
      <c r="AW27" s="12"/>
      <c r="AX27" s="12"/>
    </row>
    <row r="28" spans="1:51" ht="15" customHeight="1">
      <c r="B28" s="171"/>
      <c r="C28" s="171"/>
      <c r="D28" s="171"/>
      <c r="E28" s="171"/>
      <c r="F28" s="171"/>
      <c r="G28" s="171"/>
      <c r="H28" s="171"/>
      <c r="I28" s="172"/>
      <c r="J28" s="172"/>
      <c r="K28" s="172"/>
      <c r="L28" s="172"/>
      <c r="M28" s="172"/>
      <c r="N28" s="172"/>
      <c r="O28" s="172"/>
      <c r="P28" s="172"/>
      <c r="Q28" s="172"/>
      <c r="R28" s="169"/>
      <c r="S28" s="219" t="s">
        <v>342</v>
      </c>
      <c r="T28" s="219"/>
      <c r="U28" s="219"/>
      <c r="V28" s="219"/>
      <c r="W28" s="219"/>
      <c r="X28" s="219"/>
      <c r="Y28" s="219"/>
      <c r="Z28" s="219"/>
      <c r="AA28" s="219"/>
      <c r="AB28" s="219"/>
      <c r="AC28" s="219"/>
      <c r="AD28" s="219"/>
      <c r="AE28" s="219"/>
      <c r="AF28" s="219"/>
      <c r="AG28" s="219"/>
      <c r="AO28" s="22"/>
      <c r="AP28" s="22"/>
      <c r="AQ28" s="12"/>
      <c r="AR28" s="12"/>
      <c r="AS28" s="12"/>
      <c r="AT28" s="163"/>
      <c r="AU28" s="12"/>
      <c r="AV28" s="12"/>
      <c r="AW28" s="12"/>
      <c r="AX28" s="12"/>
    </row>
    <row r="29" spans="1:51" ht="15" customHeight="1">
      <c r="A29" s="13" t="s">
        <v>321</v>
      </c>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37"/>
      <c r="AF29" s="37"/>
      <c r="AG29" s="37"/>
      <c r="AH29" s="37"/>
      <c r="AT29" s="147"/>
      <c r="AU29" s="163"/>
      <c r="AV29" s="12"/>
      <c r="AW29" s="12"/>
      <c r="AX29" s="12"/>
      <c r="AY29" s="12"/>
    </row>
    <row r="30" spans="1:51" ht="15" customHeight="1">
      <c r="B30" s="280" t="s">
        <v>76</v>
      </c>
      <c r="C30" s="280"/>
      <c r="D30" s="280"/>
      <c r="E30" s="222" t="s">
        <v>39</v>
      </c>
      <c r="F30" s="222"/>
      <c r="G30" s="222"/>
      <c r="H30" s="224" t="s">
        <v>41</v>
      </c>
      <c r="I30" s="225"/>
      <c r="J30" s="226"/>
      <c r="K30" s="224" t="s">
        <v>0</v>
      </c>
      <c r="L30" s="225"/>
      <c r="M30" s="226"/>
      <c r="N30" s="224" t="s">
        <v>123</v>
      </c>
      <c r="O30" s="225"/>
      <c r="P30" s="226"/>
      <c r="Q30" s="224" t="s">
        <v>122</v>
      </c>
      <c r="R30" s="225"/>
      <c r="S30" s="226"/>
      <c r="T30" s="224" t="s">
        <v>124</v>
      </c>
      <c r="U30" s="225"/>
      <c r="V30" s="226"/>
      <c r="W30" s="224" t="s">
        <v>50</v>
      </c>
      <c r="X30" s="225"/>
      <c r="Y30" s="225"/>
      <c r="Z30" s="225"/>
      <c r="AA30" s="226"/>
      <c r="AB30" s="288"/>
      <c r="AC30" s="289"/>
      <c r="AD30" s="289"/>
      <c r="AE30" s="289"/>
      <c r="AF30" s="289"/>
      <c r="AG30" s="165"/>
      <c r="AH30" s="165"/>
      <c r="AM30" s="20"/>
      <c r="AN30" s="21"/>
      <c r="AO30" s="22"/>
      <c r="AR30" s="12"/>
      <c r="AS30" s="12"/>
      <c r="AT30" s="163"/>
      <c r="AU30" s="163"/>
      <c r="AV30" s="12"/>
      <c r="AW30" s="12"/>
      <c r="AX30" s="12"/>
      <c r="AY30" s="12"/>
    </row>
    <row r="31" spans="1:51" s="53" customFormat="1" ht="19.5" customHeight="1" thickBot="1">
      <c r="A31" s="13"/>
      <c r="B31" s="280"/>
      <c r="C31" s="280"/>
      <c r="D31" s="280"/>
      <c r="E31" s="222"/>
      <c r="F31" s="222"/>
      <c r="G31" s="222"/>
      <c r="H31" s="227"/>
      <c r="I31" s="228"/>
      <c r="J31" s="229"/>
      <c r="K31" s="267" t="s">
        <v>126</v>
      </c>
      <c r="L31" s="268"/>
      <c r="M31" s="269"/>
      <c r="N31" s="227"/>
      <c r="O31" s="228"/>
      <c r="P31" s="229"/>
      <c r="Q31" s="267" t="s">
        <v>127</v>
      </c>
      <c r="R31" s="268"/>
      <c r="S31" s="269"/>
      <c r="T31" s="267" t="s">
        <v>128</v>
      </c>
      <c r="U31" s="268"/>
      <c r="V31" s="269"/>
      <c r="W31" s="270" t="s">
        <v>129</v>
      </c>
      <c r="X31" s="271"/>
      <c r="Y31" s="271"/>
      <c r="Z31" s="271"/>
      <c r="AA31" s="272"/>
      <c r="AB31" s="257"/>
      <c r="AC31" s="258"/>
      <c r="AD31" s="258"/>
      <c r="AE31" s="258"/>
      <c r="AF31" s="258"/>
      <c r="AG31" s="166"/>
      <c r="AH31" s="166"/>
      <c r="AI31" s="14"/>
      <c r="AJ31" s="12"/>
      <c r="AK31" s="20" t="s">
        <v>40</v>
      </c>
      <c r="AM31" s="84" t="s">
        <v>105</v>
      </c>
      <c r="AO31" s="14" t="s">
        <v>343</v>
      </c>
      <c r="AR31" s="49"/>
      <c r="AS31" s="49"/>
      <c r="AT31" s="163"/>
      <c r="AU31" s="164"/>
      <c r="AV31" s="49"/>
      <c r="AW31" s="49"/>
      <c r="AX31" s="49"/>
      <c r="AY31" s="49"/>
    </row>
    <row r="32" spans="1:51" ht="15" customHeight="1" thickTop="1">
      <c r="B32" s="280"/>
      <c r="C32" s="280"/>
      <c r="D32" s="280"/>
      <c r="E32" s="281">
        <v>4</v>
      </c>
      <c r="F32" s="281"/>
      <c r="G32" s="281"/>
      <c r="H32" s="250" t="s">
        <v>19</v>
      </c>
      <c r="I32" s="251"/>
      <c r="J32" s="252"/>
      <c r="K32" s="253">
        <f t="shared" ref="K32:K43" si="0">IF(H32="冷房",$AJ$19,$AK$19)</f>
        <v>105</v>
      </c>
      <c r="L32" s="253"/>
      <c r="M32" s="253"/>
      <c r="N32" s="266">
        <f>ROUNDDOWN(IF(H32="冷房",$AJ$20*$AK32,$AK$20*$AK32),2)</f>
        <v>3.58</v>
      </c>
      <c r="O32" s="266"/>
      <c r="P32" s="266"/>
      <c r="Q32" s="254">
        <f>IF($I$27="その他","任意設定",VLOOKUP($E32&amp;$AK$24&amp;H32,'&lt;チリングユニット&gt;マスタ'!$L$8:$M$295,2,0))</f>
        <v>0.14499999999999999</v>
      </c>
      <c r="R32" s="255"/>
      <c r="S32" s="256"/>
      <c r="T32" s="259">
        <v>300</v>
      </c>
      <c r="U32" s="259"/>
      <c r="V32" s="260"/>
      <c r="W32" s="263">
        <f t="shared" ref="W32:W43" si="1">ROUNDDOWN(AO32*Q32*T32*$I$26,1)</f>
        <v>1274.5</v>
      </c>
      <c r="X32" s="264"/>
      <c r="Y32" s="264"/>
      <c r="Z32" s="264"/>
      <c r="AA32" s="265"/>
      <c r="AB32" s="261" t="s">
        <v>333</v>
      </c>
      <c r="AC32" s="262"/>
      <c r="AD32" s="262"/>
      <c r="AE32" s="262"/>
      <c r="AF32" s="262"/>
      <c r="AG32" s="262"/>
      <c r="AH32" s="262"/>
      <c r="AJ32" s="46" t="s">
        <v>637</v>
      </c>
      <c r="AK32" s="195">
        <f>VLOOKUP($E32&amp;$I$20&amp;$H32&amp;$AM32&amp;$I$21,'&lt;チリングユニット&gt;マスタ'!$T$8:$AA$345,8,0)</f>
        <v>1.0229999999999999</v>
      </c>
      <c r="AL32" s="31"/>
      <c r="AM32" s="196" t="str">
        <f t="shared" ref="AM32:AM43" si="2">VLOOKUP($I$20,$AJ$12:$AK$14,2,FALSE)</f>
        <v>31.25＜能力≦96.5</v>
      </c>
      <c r="AO32" s="197">
        <f t="shared" ref="AO32:AO43" si="3">ROUNDDOWN(K32/N32,1)</f>
        <v>29.3</v>
      </c>
      <c r="AR32" s="12"/>
      <c r="AS32" s="12"/>
      <c r="AT32" s="49">
        <f>VLOOKUP($E32&amp;$AK$24&amp;H32,'&lt;チリングユニット&gt;マスタ'!$L$8:$M$295,2,0)</f>
        <v>0.14499999999999999</v>
      </c>
      <c r="AU32" s="206" t="str">
        <f>IF(AT32=Q32,"○","")</f>
        <v>○</v>
      </c>
      <c r="AV32" s="12"/>
      <c r="AW32" s="12"/>
      <c r="AX32" s="12"/>
      <c r="AY32" s="12"/>
    </row>
    <row r="33" spans="1:51" ht="15" customHeight="1">
      <c r="B33" s="280"/>
      <c r="C33" s="280"/>
      <c r="D33" s="280"/>
      <c r="E33" s="281">
        <v>5</v>
      </c>
      <c r="F33" s="281"/>
      <c r="G33" s="281"/>
      <c r="H33" s="250" t="s">
        <v>337</v>
      </c>
      <c r="I33" s="251"/>
      <c r="J33" s="252"/>
      <c r="K33" s="253">
        <f t="shared" si="0"/>
        <v>96.5</v>
      </c>
      <c r="L33" s="253"/>
      <c r="M33" s="253"/>
      <c r="N33" s="266">
        <f t="shared" ref="N33:N43" si="4">ROUNDDOWN(IF(H33="冷房",$AJ$20*$AK33,$AK$20*$AK33),2)</f>
        <v>2.4900000000000002</v>
      </c>
      <c r="O33" s="266"/>
      <c r="P33" s="266"/>
      <c r="Q33" s="254">
        <f>IF($I$27="その他","任意設定",VLOOKUP($E33&amp;$AK$24&amp;H33,'&lt;チリングユニット&gt;マスタ'!$L$8:$M$295,2,0))</f>
        <v>0.20499999999999999</v>
      </c>
      <c r="R33" s="255"/>
      <c r="S33" s="256"/>
      <c r="T33" s="259">
        <v>250</v>
      </c>
      <c r="U33" s="259"/>
      <c r="V33" s="260"/>
      <c r="W33" s="247">
        <f t="shared" si="1"/>
        <v>1983.3</v>
      </c>
      <c r="X33" s="248"/>
      <c r="Y33" s="248"/>
      <c r="Z33" s="248"/>
      <c r="AA33" s="249"/>
      <c r="AB33" s="261"/>
      <c r="AC33" s="262"/>
      <c r="AD33" s="262"/>
      <c r="AE33" s="262"/>
      <c r="AF33" s="262"/>
      <c r="AG33" s="262"/>
      <c r="AH33" s="262"/>
      <c r="AJ33" s="46" t="s">
        <v>638</v>
      </c>
      <c r="AK33" s="195">
        <f>VLOOKUP($E33&amp;$I$20&amp;$H33&amp;$AM33&amp;$I$21,'&lt;チリングユニット&gt;マスタ'!$T$8:$AA$345,8,0)</f>
        <v>1.0349999999999999</v>
      </c>
      <c r="AL33" s="31"/>
      <c r="AM33" s="196" t="str">
        <f t="shared" si="2"/>
        <v>31.25＜能力≦96.5</v>
      </c>
      <c r="AO33" s="197">
        <f t="shared" si="3"/>
        <v>38.700000000000003</v>
      </c>
      <c r="AR33" s="12"/>
      <c r="AS33" s="12"/>
      <c r="AT33" s="49">
        <f>VLOOKUP($E33&amp;$AK$24&amp;H33,'&lt;チリングユニット&gt;マスタ'!$L$8:$M$295,2,0)</f>
        <v>0.20499999999999999</v>
      </c>
      <c r="AU33" s="206" t="str">
        <f t="shared" ref="AU33:AU43" si="5">IF(AT33=Q33,"○","")</f>
        <v>○</v>
      </c>
      <c r="AV33" s="12"/>
      <c r="AW33" s="12"/>
      <c r="AX33" s="12"/>
      <c r="AY33" s="12"/>
    </row>
    <row r="34" spans="1:51" ht="16.5" customHeight="1">
      <c r="B34" s="280"/>
      <c r="C34" s="280"/>
      <c r="D34" s="280"/>
      <c r="E34" s="281">
        <v>6</v>
      </c>
      <c r="F34" s="281"/>
      <c r="G34" s="281"/>
      <c r="H34" s="250" t="s">
        <v>337</v>
      </c>
      <c r="I34" s="251"/>
      <c r="J34" s="252"/>
      <c r="K34" s="253">
        <f t="shared" si="0"/>
        <v>96.5</v>
      </c>
      <c r="L34" s="253"/>
      <c r="M34" s="253"/>
      <c r="N34" s="266">
        <f t="shared" si="4"/>
        <v>2.5299999999999998</v>
      </c>
      <c r="O34" s="266"/>
      <c r="P34" s="266"/>
      <c r="Q34" s="254">
        <f>IF($I$27="その他","任意設定",VLOOKUP($E34&amp;$AK$24&amp;H34,'&lt;チリングユニット&gt;マスタ'!$L$8:$M$295,2,0))</f>
        <v>0.27900000000000003</v>
      </c>
      <c r="R34" s="255"/>
      <c r="S34" s="256"/>
      <c r="T34" s="259">
        <v>200</v>
      </c>
      <c r="U34" s="259"/>
      <c r="V34" s="260"/>
      <c r="W34" s="247">
        <f t="shared" si="1"/>
        <v>2125.9</v>
      </c>
      <c r="X34" s="248"/>
      <c r="Y34" s="248"/>
      <c r="Z34" s="248"/>
      <c r="AA34" s="249"/>
      <c r="AB34" s="199"/>
      <c r="AC34" s="199"/>
      <c r="AD34" s="199"/>
      <c r="AE34" s="199"/>
      <c r="AF34" s="199"/>
      <c r="AG34" s="199"/>
      <c r="AH34" s="200"/>
      <c r="AJ34" s="46" t="s">
        <v>639</v>
      </c>
      <c r="AK34" s="195">
        <f>VLOOKUP($E34&amp;$I$20&amp;$H34&amp;$AM34&amp;$I$21,'&lt;チリングユニット&gt;マスタ'!$T$8:$AA$345,8,0)</f>
        <v>1.05</v>
      </c>
      <c r="AL34" s="31"/>
      <c r="AM34" s="196" t="str">
        <f t="shared" si="2"/>
        <v>31.25＜能力≦96.5</v>
      </c>
      <c r="AO34" s="197">
        <f t="shared" si="3"/>
        <v>38.1</v>
      </c>
      <c r="AP34" s="198"/>
      <c r="AQ34" s="12"/>
      <c r="AR34" s="12"/>
      <c r="AS34" s="12"/>
      <c r="AT34" s="49">
        <f>VLOOKUP($E34&amp;$AK$24&amp;H34,'&lt;チリングユニット&gt;マスタ'!$L$8:$M$295,2,0)</f>
        <v>0.27900000000000003</v>
      </c>
      <c r="AU34" s="206" t="str">
        <f t="shared" si="5"/>
        <v>○</v>
      </c>
      <c r="AV34" s="12"/>
      <c r="AW34" s="12"/>
      <c r="AX34" s="12"/>
      <c r="AY34" s="12"/>
    </row>
    <row r="35" spans="1:51" ht="15" customHeight="1">
      <c r="B35" s="280"/>
      <c r="C35" s="280"/>
      <c r="D35" s="280"/>
      <c r="E35" s="281">
        <v>7</v>
      </c>
      <c r="F35" s="281"/>
      <c r="G35" s="281"/>
      <c r="H35" s="250" t="s">
        <v>337</v>
      </c>
      <c r="I35" s="251"/>
      <c r="J35" s="252"/>
      <c r="K35" s="253">
        <f t="shared" si="0"/>
        <v>96.5</v>
      </c>
      <c r="L35" s="253"/>
      <c r="M35" s="253"/>
      <c r="N35" s="266">
        <f t="shared" si="4"/>
        <v>2.58</v>
      </c>
      <c r="O35" s="266"/>
      <c r="P35" s="266"/>
      <c r="Q35" s="254">
        <f>IF($I$27="その他","任意設定",VLOOKUP($E35&amp;$AK$24&amp;H35,'&lt;チリングユニット&gt;マスタ'!$L$8:$M$295,2,0))</f>
        <v>0.38600000000000001</v>
      </c>
      <c r="R35" s="255"/>
      <c r="S35" s="256"/>
      <c r="T35" s="259">
        <v>100</v>
      </c>
      <c r="U35" s="259"/>
      <c r="V35" s="260"/>
      <c r="W35" s="247">
        <f t="shared" si="1"/>
        <v>1443.6</v>
      </c>
      <c r="X35" s="248"/>
      <c r="Y35" s="248"/>
      <c r="Z35" s="248"/>
      <c r="AA35" s="249"/>
      <c r="AB35" s="261" t="s">
        <v>334</v>
      </c>
      <c r="AC35" s="262"/>
      <c r="AD35" s="262"/>
      <c r="AE35" s="262"/>
      <c r="AF35" s="262"/>
      <c r="AG35" s="262"/>
      <c r="AH35" s="262"/>
      <c r="AJ35" s="46" t="s">
        <v>640</v>
      </c>
      <c r="AK35" s="195">
        <f>VLOOKUP($E35&amp;$I$20&amp;$H35&amp;$AM35&amp;$I$21,'&lt;チリングユニット&gt;マスタ'!$T$8:$AA$345,8,0)</f>
        <v>1.0720000000000001</v>
      </c>
      <c r="AM35" s="196" t="str">
        <f t="shared" si="2"/>
        <v>31.25＜能力≦96.5</v>
      </c>
      <c r="AO35" s="197">
        <f t="shared" si="3"/>
        <v>37.4</v>
      </c>
      <c r="AS35" s="12"/>
      <c r="AT35" s="49">
        <f>VLOOKUP($E35&amp;$AK$24&amp;H35,'&lt;チリングユニット&gt;マスタ'!$L$8:$M$295,2,0)</f>
        <v>0.38600000000000001</v>
      </c>
      <c r="AU35" s="206" t="str">
        <f t="shared" si="5"/>
        <v>○</v>
      </c>
      <c r="AV35" s="12"/>
      <c r="AW35" s="12"/>
      <c r="AX35" s="12"/>
      <c r="AY35" s="12"/>
    </row>
    <row r="36" spans="1:51" ht="15" customHeight="1">
      <c r="B36" s="280"/>
      <c r="C36" s="280"/>
      <c r="D36" s="280"/>
      <c r="E36" s="281">
        <v>8</v>
      </c>
      <c r="F36" s="281"/>
      <c r="G36" s="281"/>
      <c r="H36" s="250" t="s">
        <v>337</v>
      </c>
      <c r="I36" s="251"/>
      <c r="J36" s="252"/>
      <c r="K36" s="253">
        <f t="shared" si="0"/>
        <v>96.5</v>
      </c>
      <c r="L36" s="253"/>
      <c r="M36" s="253"/>
      <c r="N36" s="266">
        <f t="shared" si="4"/>
        <v>2.59</v>
      </c>
      <c r="O36" s="266"/>
      <c r="P36" s="266"/>
      <c r="Q36" s="254">
        <f>IF($I$27="その他","任意設定",VLOOKUP($E36&amp;$AK$24&amp;H36,'&lt;チリングユニット&gt;マスタ'!$L$8:$M$295,2,0))</f>
        <v>0.41799999999999998</v>
      </c>
      <c r="R36" s="255"/>
      <c r="S36" s="256"/>
      <c r="T36" s="259">
        <v>150</v>
      </c>
      <c r="U36" s="259"/>
      <c r="V36" s="260"/>
      <c r="W36" s="247">
        <f t="shared" si="1"/>
        <v>2332.4</v>
      </c>
      <c r="X36" s="248"/>
      <c r="Y36" s="248"/>
      <c r="Z36" s="248"/>
      <c r="AA36" s="249"/>
      <c r="AB36" s="261"/>
      <c r="AC36" s="262"/>
      <c r="AD36" s="262"/>
      <c r="AE36" s="262"/>
      <c r="AF36" s="262"/>
      <c r="AG36" s="262"/>
      <c r="AH36" s="262"/>
      <c r="AJ36" s="46" t="s">
        <v>641</v>
      </c>
      <c r="AK36" s="195">
        <f>VLOOKUP($E36&amp;$I$20&amp;$H36&amp;$AM36&amp;$I$21,'&lt;チリングユニット&gt;マスタ'!$T$8:$AA$345,8,0)</f>
        <v>1.0780000000000001</v>
      </c>
      <c r="AM36" s="196" t="str">
        <f t="shared" si="2"/>
        <v>31.25＜能力≦96.5</v>
      </c>
      <c r="AO36" s="197">
        <f t="shared" si="3"/>
        <v>37.200000000000003</v>
      </c>
      <c r="AT36" s="49">
        <f>VLOOKUP($E36&amp;$AK$24&amp;H36,'&lt;チリングユニット&gt;マスタ'!$L$8:$M$295,2,0)</f>
        <v>0.41799999999999998</v>
      </c>
      <c r="AU36" s="206" t="str">
        <f t="shared" si="5"/>
        <v>○</v>
      </c>
    </row>
    <row r="37" spans="1:51" ht="15" customHeight="1">
      <c r="B37" s="280"/>
      <c r="C37" s="280"/>
      <c r="D37" s="280"/>
      <c r="E37" s="281">
        <v>9</v>
      </c>
      <c r="F37" s="281"/>
      <c r="G37" s="281"/>
      <c r="H37" s="250" t="s">
        <v>337</v>
      </c>
      <c r="I37" s="251"/>
      <c r="J37" s="252"/>
      <c r="K37" s="253">
        <f t="shared" si="0"/>
        <v>96.5</v>
      </c>
      <c r="L37" s="253"/>
      <c r="M37" s="253"/>
      <c r="N37" s="266">
        <f t="shared" si="4"/>
        <v>2.52</v>
      </c>
      <c r="O37" s="266"/>
      <c r="P37" s="266"/>
      <c r="Q37" s="254">
        <f>IF($I$27="その他","任意設定",VLOOKUP($E37&amp;$AK$24&amp;H37,'&lt;チリングユニット&gt;マスタ'!$L$8:$M$295,2,0))</f>
        <v>0.26400000000000001</v>
      </c>
      <c r="R37" s="255"/>
      <c r="S37" s="256"/>
      <c r="T37" s="259">
        <v>150</v>
      </c>
      <c r="U37" s="259"/>
      <c r="V37" s="260"/>
      <c r="W37" s="247">
        <f t="shared" si="1"/>
        <v>1512.7</v>
      </c>
      <c r="X37" s="248"/>
      <c r="Y37" s="248"/>
      <c r="Z37" s="248"/>
      <c r="AA37" s="249"/>
      <c r="AB37" s="261"/>
      <c r="AC37" s="262"/>
      <c r="AD37" s="262"/>
      <c r="AE37" s="262"/>
      <c r="AF37" s="262"/>
      <c r="AG37" s="262"/>
      <c r="AH37" s="262"/>
      <c r="AJ37" s="46" t="s">
        <v>642</v>
      </c>
      <c r="AK37" s="195">
        <f>VLOOKUP($E37&amp;$I$20&amp;$H37&amp;$AM37&amp;$I$21,'&lt;チリングユニット&gt;マスタ'!$T$8:$AA$345,8,0)</f>
        <v>1.0469999999999999</v>
      </c>
      <c r="AM37" s="196" t="str">
        <f t="shared" si="2"/>
        <v>31.25＜能力≦96.5</v>
      </c>
      <c r="AO37" s="197">
        <f t="shared" si="3"/>
        <v>38.200000000000003</v>
      </c>
      <c r="AT37" s="49">
        <f>VLOOKUP($E37&amp;$AK$24&amp;H37,'&lt;チリングユニット&gt;マスタ'!$L$8:$M$295,2,0)</f>
        <v>0.26400000000000001</v>
      </c>
      <c r="AU37" s="206" t="str">
        <f t="shared" si="5"/>
        <v>○</v>
      </c>
    </row>
    <row r="38" spans="1:51" ht="15" customHeight="1">
      <c r="B38" s="280"/>
      <c r="C38" s="280"/>
      <c r="D38" s="280"/>
      <c r="E38" s="281">
        <v>10</v>
      </c>
      <c r="F38" s="281"/>
      <c r="G38" s="281"/>
      <c r="H38" s="250" t="s">
        <v>338</v>
      </c>
      <c r="I38" s="251"/>
      <c r="J38" s="252"/>
      <c r="K38" s="253">
        <f t="shared" si="0"/>
        <v>105</v>
      </c>
      <c r="L38" s="253"/>
      <c r="M38" s="253"/>
      <c r="N38" s="266">
        <f t="shared" si="4"/>
        <v>3.56</v>
      </c>
      <c r="O38" s="266"/>
      <c r="P38" s="266"/>
      <c r="Q38" s="254">
        <f>IF($I$27="その他","任意設定",VLOOKUP($E38&amp;$AK$24&amp;H38,'&lt;チリングユニット&gt;マスタ'!$L$8:$M$295,2,0))</f>
        <v>0.121</v>
      </c>
      <c r="R38" s="255"/>
      <c r="S38" s="256"/>
      <c r="T38" s="259">
        <v>230</v>
      </c>
      <c r="U38" s="259"/>
      <c r="V38" s="260"/>
      <c r="W38" s="247">
        <f t="shared" si="1"/>
        <v>818.2</v>
      </c>
      <c r="X38" s="248"/>
      <c r="Y38" s="248"/>
      <c r="Z38" s="248"/>
      <c r="AA38" s="249"/>
      <c r="AB38" s="261"/>
      <c r="AC38" s="262"/>
      <c r="AD38" s="262"/>
      <c r="AE38" s="262"/>
      <c r="AF38" s="262"/>
      <c r="AG38" s="262"/>
      <c r="AH38" s="262"/>
      <c r="AJ38" s="46" t="s">
        <v>643</v>
      </c>
      <c r="AK38" s="195">
        <f>VLOOKUP($E38&amp;$I$20&amp;$H38&amp;$AM38&amp;$I$21,'&lt;チリングユニット&gt;マスタ'!$T$8:$AA$345,8,0)</f>
        <v>1.018</v>
      </c>
      <c r="AM38" s="196" t="str">
        <f t="shared" si="2"/>
        <v>31.25＜能力≦96.5</v>
      </c>
      <c r="AN38" s="38"/>
      <c r="AO38" s="197">
        <f t="shared" si="3"/>
        <v>29.4</v>
      </c>
      <c r="AP38" s="159"/>
      <c r="AT38" s="49">
        <f>VLOOKUP($E38&amp;$AK$24&amp;H38,'&lt;チリングユニット&gt;マスタ'!$L$8:$M$295,2,0)</f>
        <v>0.121</v>
      </c>
      <c r="AU38" s="206" t="str">
        <f t="shared" si="5"/>
        <v>○</v>
      </c>
    </row>
    <row r="39" spans="1:51" ht="15" customHeight="1">
      <c r="B39" s="280"/>
      <c r="C39" s="280"/>
      <c r="D39" s="280"/>
      <c r="E39" s="281">
        <v>11</v>
      </c>
      <c r="F39" s="281"/>
      <c r="G39" s="281"/>
      <c r="H39" s="250" t="s">
        <v>19</v>
      </c>
      <c r="I39" s="251"/>
      <c r="J39" s="252"/>
      <c r="K39" s="253">
        <f t="shared" si="0"/>
        <v>105</v>
      </c>
      <c r="L39" s="253"/>
      <c r="M39" s="253"/>
      <c r="N39" s="266">
        <f t="shared" si="4"/>
        <v>3.65</v>
      </c>
      <c r="O39" s="266"/>
      <c r="P39" s="266"/>
      <c r="Q39" s="254">
        <f>IF($I$27="その他","任意設定",VLOOKUP($E39&amp;$AK$24&amp;H39,'&lt;チリングユニット&gt;マスタ'!$L$8:$M$295,2,0))</f>
        <v>0.254</v>
      </c>
      <c r="R39" s="255"/>
      <c r="S39" s="256"/>
      <c r="T39" s="259">
        <v>250</v>
      </c>
      <c r="U39" s="259"/>
      <c r="V39" s="260"/>
      <c r="W39" s="247">
        <f t="shared" si="1"/>
        <v>1822.4</v>
      </c>
      <c r="X39" s="248"/>
      <c r="Y39" s="248"/>
      <c r="Z39" s="248"/>
      <c r="AA39" s="249"/>
      <c r="AB39" s="199"/>
      <c r="AC39" s="199"/>
      <c r="AD39" s="199"/>
      <c r="AE39" s="199"/>
      <c r="AF39" s="199"/>
      <c r="AG39" s="199"/>
      <c r="AH39" s="200"/>
      <c r="AJ39" s="46" t="s">
        <v>644</v>
      </c>
      <c r="AK39" s="195">
        <f>VLOOKUP($E39&amp;$I$20&amp;$H39&amp;$AM39&amp;$I$21,'&lt;チリングユニット&gt;マスタ'!$T$8:$AA$345,8,0)</f>
        <v>1.0449999999999999</v>
      </c>
      <c r="AM39" s="196" t="str">
        <f t="shared" si="2"/>
        <v>31.25＜能力≦96.5</v>
      </c>
      <c r="AO39" s="197">
        <f t="shared" si="3"/>
        <v>28.7</v>
      </c>
      <c r="AP39" s="159"/>
      <c r="AT39" s="49">
        <f>VLOOKUP($E39&amp;$AK$24&amp;H39,'&lt;チリングユニット&gt;マスタ'!$L$8:$M$295,2,0)</f>
        <v>0.254</v>
      </c>
      <c r="AU39" s="206" t="str">
        <f t="shared" si="5"/>
        <v>○</v>
      </c>
    </row>
    <row r="40" spans="1:51" ht="15" customHeight="1">
      <c r="B40" s="280"/>
      <c r="C40" s="280"/>
      <c r="D40" s="280"/>
      <c r="E40" s="281">
        <v>12</v>
      </c>
      <c r="F40" s="281"/>
      <c r="G40" s="281"/>
      <c r="H40" s="250" t="s">
        <v>19</v>
      </c>
      <c r="I40" s="251"/>
      <c r="J40" s="252"/>
      <c r="K40" s="253">
        <f t="shared" si="0"/>
        <v>105</v>
      </c>
      <c r="L40" s="253"/>
      <c r="M40" s="253"/>
      <c r="N40" s="266">
        <f t="shared" si="4"/>
        <v>3.77</v>
      </c>
      <c r="O40" s="266"/>
      <c r="P40" s="266"/>
      <c r="Q40" s="254">
        <f>IF($I$27="その他","任意設定",VLOOKUP($E40&amp;$AK$24&amp;H40,'&lt;チリングユニット&gt;マスタ'!$L$8:$M$295,2,0))</f>
        <v>0.42199999999999999</v>
      </c>
      <c r="R40" s="255"/>
      <c r="S40" s="256"/>
      <c r="T40" s="259">
        <v>220</v>
      </c>
      <c r="U40" s="259"/>
      <c r="V40" s="260"/>
      <c r="W40" s="247">
        <f t="shared" si="1"/>
        <v>2580.9</v>
      </c>
      <c r="X40" s="248"/>
      <c r="Y40" s="248"/>
      <c r="Z40" s="248"/>
      <c r="AA40" s="249"/>
      <c r="AB40" s="261" t="s">
        <v>335</v>
      </c>
      <c r="AC40" s="262"/>
      <c r="AD40" s="262"/>
      <c r="AE40" s="262"/>
      <c r="AF40" s="262"/>
      <c r="AG40" s="262"/>
      <c r="AH40" s="262"/>
      <c r="AJ40" s="46" t="s">
        <v>645</v>
      </c>
      <c r="AK40" s="195">
        <f>VLOOKUP($E40&amp;$I$20&amp;$H40&amp;$AM40&amp;$I$21,'&lt;チリングユニット&gt;マスタ'!$T$8:$AA$345,8,0)</f>
        <v>1.079</v>
      </c>
      <c r="AM40" s="196" t="str">
        <f t="shared" si="2"/>
        <v>31.25＜能力≦96.5</v>
      </c>
      <c r="AO40" s="197">
        <f t="shared" si="3"/>
        <v>27.8</v>
      </c>
      <c r="AP40" s="159"/>
      <c r="AT40" s="49">
        <f>VLOOKUP($E40&amp;$AK$24&amp;H40,'&lt;チリングユニット&gt;マスタ'!$L$8:$M$295,2,0)</f>
        <v>0.42199999999999999</v>
      </c>
      <c r="AU40" s="206" t="str">
        <f t="shared" si="5"/>
        <v>○</v>
      </c>
    </row>
    <row r="41" spans="1:51" ht="15" customHeight="1">
      <c r="B41" s="280"/>
      <c r="C41" s="280"/>
      <c r="D41" s="280"/>
      <c r="E41" s="281">
        <v>1</v>
      </c>
      <c r="F41" s="281"/>
      <c r="G41" s="281"/>
      <c r="H41" s="250" t="s">
        <v>19</v>
      </c>
      <c r="I41" s="251"/>
      <c r="J41" s="252"/>
      <c r="K41" s="253">
        <f t="shared" si="0"/>
        <v>105</v>
      </c>
      <c r="L41" s="253"/>
      <c r="M41" s="253"/>
      <c r="N41" s="266">
        <f t="shared" si="4"/>
        <v>3.79</v>
      </c>
      <c r="O41" s="266"/>
      <c r="P41" s="266"/>
      <c r="Q41" s="254">
        <f>IF($I$27="その他","任意設定",VLOOKUP($E41&amp;$AK$24&amp;H41,'&lt;チリングユニット&gt;マスタ'!$L$8:$M$295,2,0))</f>
        <v>0.56100000000000005</v>
      </c>
      <c r="R41" s="255"/>
      <c r="S41" s="256"/>
      <c r="T41" s="259">
        <v>100</v>
      </c>
      <c r="U41" s="259"/>
      <c r="V41" s="260"/>
      <c r="W41" s="247">
        <f t="shared" si="1"/>
        <v>1553.9</v>
      </c>
      <c r="X41" s="248"/>
      <c r="Y41" s="248"/>
      <c r="Z41" s="248"/>
      <c r="AA41" s="249"/>
      <c r="AB41" s="261"/>
      <c r="AC41" s="262"/>
      <c r="AD41" s="262"/>
      <c r="AE41" s="262"/>
      <c r="AF41" s="262"/>
      <c r="AG41" s="262"/>
      <c r="AH41" s="262"/>
      <c r="AJ41" s="46" t="s">
        <v>646</v>
      </c>
      <c r="AK41" s="195">
        <f>VLOOKUP($E41&amp;$I$20&amp;$H41&amp;$AM41&amp;$I$21,'&lt;チリングユニット&gt;マスタ'!$T$8:$AA$345,8,0)</f>
        <v>1.083</v>
      </c>
      <c r="AM41" s="196" t="str">
        <f t="shared" si="2"/>
        <v>31.25＜能力≦96.5</v>
      </c>
      <c r="AO41" s="197">
        <f t="shared" si="3"/>
        <v>27.7</v>
      </c>
      <c r="AP41" s="159"/>
      <c r="AT41" s="49">
        <f>VLOOKUP($E41&amp;$AK$24&amp;H41,'&lt;チリングユニット&gt;マスタ'!$L$8:$M$295,2,0)</f>
        <v>0.56100000000000005</v>
      </c>
      <c r="AU41" s="206" t="str">
        <f t="shared" si="5"/>
        <v>○</v>
      </c>
    </row>
    <row r="42" spans="1:51" ht="15" customHeight="1">
      <c r="B42" s="280"/>
      <c r="C42" s="280"/>
      <c r="D42" s="280"/>
      <c r="E42" s="281">
        <v>2</v>
      </c>
      <c r="F42" s="281"/>
      <c r="G42" s="281"/>
      <c r="H42" s="250" t="s">
        <v>19</v>
      </c>
      <c r="I42" s="251"/>
      <c r="J42" s="252"/>
      <c r="K42" s="253">
        <f t="shared" si="0"/>
        <v>105</v>
      </c>
      <c r="L42" s="253"/>
      <c r="M42" s="253"/>
      <c r="N42" s="266">
        <f t="shared" si="4"/>
        <v>3.82</v>
      </c>
      <c r="O42" s="266"/>
      <c r="P42" s="266"/>
      <c r="Q42" s="254">
        <f>IF($I$27="その他","任意設定",VLOOKUP($E42&amp;$AK$24&amp;H42,'&lt;チリングユニット&gt;マスタ'!$L$8:$M$295,2,0))</f>
        <v>0.51700000000000002</v>
      </c>
      <c r="R42" s="255"/>
      <c r="S42" s="256"/>
      <c r="T42" s="259">
        <v>250</v>
      </c>
      <c r="U42" s="259"/>
      <c r="V42" s="260"/>
      <c r="W42" s="247">
        <f t="shared" si="1"/>
        <v>3541.4</v>
      </c>
      <c r="X42" s="248"/>
      <c r="Y42" s="248"/>
      <c r="Z42" s="248"/>
      <c r="AA42" s="249"/>
      <c r="AB42" s="201"/>
      <c r="AC42" s="202"/>
      <c r="AD42" s="202"/>
      <c r="AE42" s="202"/>
      <c r="AF42" s="202"/>
      <c r="AG42" s="202"/>
      <c r="AH42" s="202"/>
      <c r="AJ42" s="46" t="s">
        <v>648</v>
      </c>
      <c r="AK42" s="195">
        <f>VLOOKUP($E42&amp;$I$20&amp;$H42&amp;$AM42&amp;$I$21,'&lt;チリングユニット&gt;マスタ'!$T$8:$AA$345,8,0)</f>
        <v>1.0920000000000001</v>
      </c>
      <c r="AM42" s="196" t="str">
        <f t="shared" si="2"/>
        <v>31.25＜能力≦96.5</v>
      </c>
      <c r="AO42" s="197">
        <f t="shared" si="3"/>
        <v>27.4</v>
      </c>
      <c r="AP42" s="159"/>
      <c r="AT42" s="49">
        <f>VLOOKUP($E42&amp;$AK$24&amp;H42,'&lt;チリングユニット&gt;マスタ'!$L$8:$M$295,2,0)</f>
        <v>0.51700000000000002</v>
      </c>
      <c r="AU42" s="206" t="str">
        <f t="shared" si="5"/>
        <v>○</v>
      </c>
    </row>
    <row r="43" spans="1:51" ht="15" customHeight="1" thickBot="1">
      <c r="B43" s="280"/>
      <c r="C43" s="280"/>
      <c r="D43" s="280"/>
      <c r="E43" s="279">
        <v>3</v>
      </c>
      <c r="F43" s="279"/>
      <c r="G43" s="279"/>
      <c r="H43" s="250" t="s">
        <v>19</v>
      </c>
      <c r="I43" s="251"/>
      <c r="J43" s="252"/>
      <c r="K43" s="253">
        <f t="shared" si="0"/>
        <v>105</v>
      </c>
      <c r="L43" s="253"/>
      <c r="M43" s="253"/>
      <c r="N43" s="266">
        <f t="shared" si="4"/>
        <v>3.73</v>
      </c>
      <c r="O43" s="266"/>
      <c r="P43" s="266"/>
      <c r="Q43" s="254">
        <f>IF($I$27="その他","任意設定",VLOOKUP($E43&amp;$AK$24&amp;H43,'&lt;チリングユニット&gt;マスタ'!$L$8:$M$295,2,0))</f>
        <v>0.36099999999999999</v>
      </c>
      <c r="R43" s="255"/>
      <c r="S43" s="256"/>
      <c r="T43" s="286">
        <v>300</v>
      </c>
      <c r="U43" s="286"/>
      <c r="V43" s="287"/>
      <c r="W43" s="297">
        <f t="shared" si="1"/>
        <v>3043.2</v>
      </c>
      <c r="X43" s="298"/>
      <c r="Y43" s="298"/>
      <c r="Z43" s="298"/>
      <c r="AA43" s="299"/>
      <c r="AB43" s="262" t="s">
        <v>336</v>
      </c>
      <c r="AC43" s="262"/>
      <c r="AD43" s="262"/>
      <c r="AE43" s="262"/>
      <c r="AF43" s="262"/>
      <c r="AG43" s="262"/>
      <c r="AH43" s="262"/>
      <c r="AJ43" s="46" t="s">
        <v>647</v>
      </c>
      <c r="AK43" s="195">
        <f>VLOOKUP($E43&amp;$I$20&amp;$H43&amp;$AM43&amp;$I$21,'&lt;チリングユニット&gt;マスタ'!$T$8:$AA$345,8,0)</f>
        <v>1.0669999999999999</v>
      </c>
      <c r="AM43" s="196" t="str">
        <f t="shared" si="2"/>
        <v>31.25＜能力≦96.5</v>
      </c>
      <c r="AO43" s="197">
        <f t="shared" si="3"/>
        <v>28.1</v>
      </c>
      <c r="AP43" s="159"/>
      <c r="AT43" s="49">
        <f>VLOOKUP($E43&amp;$AK$24&amp;H43,'&lt;チリングユニット&gt;マスタ'!$L$8:$M$295,2,0)</f>
        <v>0.36099999999999999</v>
      </c>
      <c r="AU43" s="206" t="str">
        <f t="shared" si="5"/>
        <v>○</v>
      </c>
    </row>
    <row r="44" spans="1:51" ht="15" customHeight="1" thickTop="1">
      <c r="B44" s="280"/>
      <c r="C44" s="280"/>
      <c r="D44" s="280"/>
      <c r="E44" s="278" t="s">
        <v>51</v>
      </c>
      <c r="F44" s="278"/>
      <c r="G44" s="278"/>
      <c r="H44" s="282"/>
      <c r="I44" s="282"/>
      <c r="J44" s="282"/>
      <c r="K44" s="283"/>
      <c r="L44" s="283"/>
      <c r="M44" s="283"/>
      <c r="N44" s="283"/>
      <c r="O44" s="283"/>
      <c r="P44" s="283"/>
      <c r="Q44" s="284"/>
      <c r="R44" s="284"/>
      <c r="S44" s="284"/>
      <c r="T44" s="285">
        <f>SUM(T32:V43)</f>
        <v>2500</v>
      </c>
      <c r="U44" s="285"/>
      <c r="V44" s="285"/>
      <c r="W44" s="244">
        <f>SUM(W32:AA43)</f>
        <v>24032.400000000005</v>
      </c>
      <c r="X44" s="245"/>
      <c r="Y44" s="245"/>
      <c r="Z44" s="245"/>
      <c r="AA44" s="246"/>
      <c r="AB44" s="262"/>
      <c r="AC44" s="262"/>
      <c r="AD44" s="262"/>
      <c r="AE44" s="262"/>
      <c r="AF44" s="262"/>
      <c r="AG44" s="262"/>
      <c r="AH44" s="262"/>
      <c r="AO44" s="12"/>
      <c r="AP44" s="159"/>
      <c r="AU44" s="207">
        <f>COUNTIF(AU32:AU43,"○")</f>
        <v>12</v>
      </c>
    </row>
    <row r="45" spans="1:51" ht="15" customHeight="1">
      <c r="A45" s="43"/>
      <c r="B45" s="13" t="str">
        <f>IF(AU44=12,"指定負荷率使用","")</f>
        <v>指定負荷率使用</v>
      </c>
      <c r="E45" s="41"/>
      <c r="F45" s="41"/>
      <c r="G45" s="41"/>
      <c r="AB45" s="262"/>
      <c r="AC45" s="262"/>
      <c r="AD45" s="262"/>
      <c r="AE45" s="262"/>
      <c r="AF45" s="262"/>
      <c r="AG45" s="262"/>
      <c r="AH45" s="262"/>
      <c r="AO45" s="12"/>
      <c r="AP45" s="159"/>
    </row>
    <row r="46" spans="1:51" ht="15" customHeight="1">
      <c r="B46" s="277"/>
      <c r="C46" s="277"/>
      <c r="D46" s="44"/>
      <c r="E46" s="44"/>
      <c r="F46" s="44"/>
      <c r="G46" s="44"/>
      <c r="H46" s="44"/>
      <c r="I46" s="43"/>
      <c r="J46" s="43"/>
      <c r="K46" s="43"/>
      <c r="L46" s="43"/>
      <c r="P46" s="173"/>
      <c r="Q46" s="173"/>
      <c r="V46" s="174"/>
      <c r="W46" s="173"/>
      <c r="X46" s="173"/>
      <c r="AO46" s="12"/>
      <c r="AP46" s="159"/>
    </row>
    <row r="47" spans="1:51" ht="15" customHeight="1">
      <c r="V47" s="175"/>
      <c r="W47" s="290"/>
      <c r="X47" s="290"/>
      <c r="Y47" s="290"/>
      <c r="Z47" s="290"/>
      <c r="AA47" s="290"/>
      <c r="AB47" s="290"/>
      <c r="AC47" s="290"/>
      <c r="AD47" s="290"/>
      <c r="AE47" s="290"/>
      <c r="AF47" s="290"/>
      <c r="AG47" s="290"/>
      <c r="AH47" s="290"/>
      <c r="AO47" s="12"/>
      <c r="AP47" s="159"/>
    </row>
    <row r="48" spans="1:51" ht="15" customHeight="1">
      <c r="AO48" s="12"/>
      <c r="AP48" s="159"/>
    </row>
    <row r="49" spans="36:42" ht="15" customHeight="1">
      <c r="AO49" s="12"/>
      <c r="AP49" s="159"/>
    </row>
    <row r="50" spans="36:42" ht="15" customHeight="1">
      <c r="AO50" s="38"/>
      <c r="AP50" s="154"/>
    </row>
    <row r="51" spans="36:42" ht="15" customHeight="1">
      <c r="AJ51" s="45"/>
      <c r="AK51" s="45"/>
      <c r="AM51" s="46"/>
      <c r="AN51" s="31"/>
    </row>
    <row r="52" spans="36:42" ht="38.25" customHeight="1">
      <c r="AJ52" s="45"/>
      <c r="AK52" s="45"/>
      <c r="AM52" s="46"/>
      <c r="AN52" s="31"/>
    </row>
    <row r="53" spans="36:42" ht="38.25" customHeight="1">
      <c r="AJ53" s="45"/>
      <c r="AK53" s="45"/>
      <c r="AM53" s="46"/>
      <c r="AN53" s="31"/>
    </row>
    <row r="54" spans="36:42" ht="13.5" customHeight="1">
      <c r="AJ54" s="45"/>
      <c r="AK54" s="45"/>
      <c r="AM54" s="46"/>
    </row>
    <row r="55" spans="36:42">
      <c r="AJ55" s="45"/>
      <c r="AK55" s="45"/>
      <c r="AM55" s="46"/>
    </row>
    <row r="56" spans="36:42">
      <c r="AN56" s="12"/>
    </row>
    <row r="57" spans="36:42">
      <c r="AK57" s="47"/>
      <c r="AL57" s="47"/>
      <c r="AN57" s="12"/>
    </row>
    <row r="58" spans="36:42">
      <c r="AJ58" s="12"/>
      <c r="AK58" s="48"/>
      <c r="AN58" s="12"/>
    </row>
    <row r="59" spans="36:42">
      <c r="AJ59" s="12"/>
      <c r="AN59" s="12"/>
    </row>
    <row r="60" spans="36:42">
      <c r="AJ60" s="12"/>
      <c r="AK60" s="12"/>
      <c r="AN60" s="12"/>
    </row>
    <row r="61" spans="36:42">
      <c r="AJ61" s="12"/>
      <c r="AN61" s="12"/>
    </row>
    <row r="62" spans="36:42">
      <c r="AJ62" s="12"/>
      <c r="AK62" s="12"/>
      <c r="AL62" s="12"/>
      <c r="AM62" s="12"/>
      <c r="AN62" s="12"/>
    </row>
    <row r="63" spans="36:42">
      <c r="AJ63" s="12"/>
      <c r="AK63" s="12"/>
      <c r="AL63" s="12"/>
      <c r="AM63" s="12"/>
      <c r="AN63" s="12"/>
    </row>
    <row r="64" spans="36:42">
      <c r="AJ64" s="12"/>
      <c r="AK64" s="12"/>
      <c r="AL64" s="12"/>
      <c r="AM64" s="12"/>
      <c r="AN64" s="12"/>
    </row>
    <row r="65" spans="36:40">
      <c r="AJ65" s="12"/>
      <c r="AK65" s="12"/>
      <c r="AL65" s="12"/>
      <c r="AM65" s="12"/>
      <c r="AN65" s="12"/>
    </row>
    <row r="66" spans="36:40">
      <c r="AJ66" s="12"/>
      <c r="AK66" s="12"/>
      <c r="AL66" s="12"/>
      <c r="AM66" s="12"/>
      <c r="AN66" s="12"/>
    </row>
    <row r="67" spans="36:40">
      <c r="AJ67" s="12"/>
      <c r="AK67" s="12"/>
      <c r="AL67" s="12"/>
      <c r="AM67" s="12"/>
      <c r="AN67" s="12"/>
    </row>
    <row r="68" spans="36:40">
      <c r="AJ68" s="12"/>
      <c r="AK68" s="12"/>
      <c r="AL68" s="12"/>
      <c r="AM68" s="12"/>
    </row>
    <row r="69" spans="36:40">
      <c r="AJ69" s="12"/>
      <c r="AK69" s="12"/>
      <c r="AL69" s="12"/>
      <c r="AM69" s="12"/>
    </row>
  </sheetData>
  <sheetProtection password="A6C9" sheet="1" objects="1" scenarios="1"/>
  <mergeCells count="170">
    <mergeCell ref="AB43:AH45"/>
    <mergeCell ref="W47:AH47"/>
    <mergeCell ref="I24:Q24"/>
    <mergeCell ref="I25:Q25"/>
    <mergeCell ref="P16:Q16"/>
    <mergeCell ref="P17:Q17"/>
    <mergeCell ref="P18:Q18"/>
    <mergeCell ref="P19:Q19"/>
    <mergeCell ref="I20:Q20"/>
    <mergeCell ref="I21:Q21"/>
    <mergeCell ref="I18:O18"/>
    <mergeCell ref="I17:O17"/>
    <mergeCell ref="I19:O19"/>
    <mergeCell ref="W43:AA43"/>
    <mergeCell ref="K34:M34"/>
    <mergeCell ref="Q34:S34"/>
    <mergeCell ref="N34:P34"/>
    <mergeCell ref="T34:V34"/>
    <mergeCell ref="W35:AA35"/>
    <mergeCell ref="W37:AA37"/>
    <mergeCell ref="W41:AA41"/>
    <mergeCell ref="N42:P42"/>
    <mergeCell ref="T42:V42"/>
    <mergeCell ref="S17:AG17"/>
    <mergeCell ref="AB30:AF30"/>
    <mergeCell ref="E16:H16"/>
    <mergeCell ref="K30:M30"/>
    <mergeCell ref="Q30:S30"/>
    <mergeCell ref="E17:H17"/>
    <mergeCell ref="B20:H20"/>
    <mergeCell ref="AB40:AH41"/>
    <mergeCell ref="K33:M33"/>
    <mergeCell ref="Q33:S33"/>
    <mergeCell ref="E35:G35"/>
    <mergeCell ref="K35:M35"/>
    <mergeCell ref="Q35:S35"/>
    <mergeCell ref="N35:P35"/>
    <mergeCell ref="Q41:S41"/>
    <mergeCell ref="N41:P41"/>
    <mergeCell ref="Q36:S36"/>
    <mergeCell ref="N36:P36"/>
    <mergeCell ref="T36:V36"/>
    <mergeCell ref="K36:M36"/>
    <mergeCell ref="T40:V40"/>
    <mergeCell ref="K41:M41"/>
    <mergeCell ref="W40:AA40"/>
    <mergeCell ref="W36:AA36"/>
    <mergeCell ref="E34:G34"/>
    <mergeCell ref="E39:G39"/>
    <mergeCell ref="N39:P39"/>
    <mergeCell ref="T39:V39"/>
    <mergeCell ref="W39:AA39"/>
    <mergeCell ref="Q43:S43"/>
    <mergeCell ref="N43:P43"/>
    <mergeCell ref="Q39:S39"/>
    <mergeCell ref="T38:V38"/>
    <mergeCell ref="W38:AA38"/>
    <mergeCell ref="K40:M40"/>
    <mergeCell ref="N33:P33"/>
    <mergeCell ref="T33:V33"/>
    <mergeCell ref="W33:AA33"/>
    <mergeCell ref="E36:G36"/>
    <mergeCell ref="W34:AA34"/>
    <mergeCell ref="Q37:S37"/>
    <mergeCell ref="N37:P37"/>
    <mergeCell ref="W30:AA30"/>
    <mergeCell ref="T31:V31"/>
    <mergeCell ref="H30:J31"/>
    <mergeCell ref="Q44:S44"/>
    <mergeCell ref="N44:P44"/>
    <mergeCell ref="T44:V44"/>
    <mergeCell ref="T35:V35"/>
    <mergeCell ref="H39:J39"/>
    <mergeCell ref="H40:J40"/>
    <mergeCell ref="H41:J41"/>
    <mergeCell ref="H42:J42"/>
    <mergeCell ref="H43:J43"/>
    <mergeCell ref="T41:V41"/>
    <mergeCell ref="K42:M42"/>
    <mergeCell ref="Q42:S42"/>
    <mergeCell ref="Q40:S40"/>
    <mergeCell ref="N40:P40"/>
    <mergeCell ref="T43:V43"/>
    <mergeCell ref="N38:P38"/>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K43:M43"/>
    <mergeCell ref="K32:M32"/>
    <mergeCell ref="K39:M39"/>
    <mergeCell ref="H44:J44"/>
    <mergeCell ref="K44:M44"/>
    <mergeCell ref="E33:G33"/>
    <mergeCell ref="E41:G41"/>
    <mergeCell ref="E40:G40"/>
    <mergeCell ref="S7:AG7"/>
    <mergeCell ref="S10:AG10"/>
    <mergeCell ref="S11:AG11"/>
    <mergeCell ref="S12:AG12"/>
    <mergeCell ref="S16:AG16"/>
    <mergeCell ref="B25:D26"/>
    <mergeCell ref="A2:S2"/>
    <mergeCell ref="B16:D17"/>
    <mergeCell ref="B18:D19"/>
    <mergeCell ref="E19:H19"/>
    <mergeCell ref="I16:O16"/>
    <mergeCell ref="E25:H25"/>
    <mergeCell ref="S18:AG18"/>
    <mergeCell ref="S19:AG19"/>
    <mergeCell ref="B27:H27"/>
    <mergeCell ref="I27:Q27"/>
    <mergeCell ref="P26:Q26"/>
    <mergeCell ref="I26:O26"/>
    <mergeCell ref="W44:AA44"/>
    <mergeCell ref="W42:AA42"/>
    <mergeCell ref="H38:J38"/>
    <mergeCell ref="K38:M38"/>
    <mergeCell ref="Q38:S38"/>
    <mergeCell ref="S27:AG27"/>
    <mergeCell ref="S28:AG28"/>
    <mergeCell ref="E30:G31"/>
    <mergeCell ref="AB31:AF31"/>
    <mergeCell ref="T37:V37"/>
    <mergeCell ref="T30:V30"/>
    <mergeCell ref="AB32:AH33"/>
    <mergeCell ref="AB35:AH38"/>
    <mergeCell ref="T32:V32"/>
    <mergeCell ref="W32:AA32"/>
    <mergeCell ref="N30:P31"/>
    <mergeCell ref="Q32:S32"/>
    <mergeCell ref="N32:P32"/>
    <mergeCell ref="Q31:S31"/>
    <mergeCell ref="W31:AA31"/>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S6:AG6"/>
  </mergeCells>
  <phoneticPr fontId="5"/>
  <conditionalFormatting sqref="T32:T43">
    <cfRule type="expression" dxfId="2" priority="48">
      <formula>#REF!="独自計算"</formula>
    </cfRule>
  </conditionalFormatting>
  <conditionalFormatting sqref="Q32:S43">
    <cfRule type="expression" dxfId="1" priority="1">
      <formula>$I$27="その他"</formula>
    </cfRule>
  </conditionalFormatting>
  <dataValidations count="4">
    <dataValidation type="list" allowBlank="1" showInputMessage="1" showErrorMessage="1" sqref="P16:P17">
      <formula1>"kW,kcal/h"</formula1>
    </dataValidation>
    <dataValidation type="list" allowBlank="1" showInputMessage="1" showErrorMessage="1" sqref="I6">
      <formula1>"既存設備,導入予定設備"</formula1>
    </dataValidation>
    <dataValidation type="list" allowBlank="1" showInputMessage="1" showErrorMessage="1" sqref="H32:J43">
      <formula1>"暖房,冷房"</formula1>
    </dataValidation>
    <dataValidation type="list" allowBlank="1" showInputMessage="1" showErrorMessage="1" sqref="I27:Q27">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Q33:S43 R32:S3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'&lt;チリングユニット&gt;マスタ'!$G$7:$G$9</xm:f>
          </x14:formula1>
          <xm:sqref>I20</xm:sqref>
        </x14:dataValidation>
        <x14:dataValidation type="list" allowBlank="1" showInputMessage="1" showErrorMessage="1">
          <x14:formula1>
            <xm:f>'&lt;チリングユニット&gt;マスタ'!$G$19:$G$22</xm:f>
          </x14:formula1>
          <xm:sqref>I21</xm:sqref>
        </x14:dataValidation>
        <x14:dataValidation type="list" allowBlank="1" showInputMessage="1" showErrorMessage="1">
          <x14:formula1>
            <xm:f>'&lt;チリングユニット&gt;マスタ'!$B$7:$B$53</xm:f>
          </x14:formula1>
          <xm:sqref>I24</xm:sqref>
        </x14:dataValidation>
        <x14:dataValidation type="list" allowBlank="1" showInputMessage="1" showErrorMessage="1">
          <x14:formula1>
            <xm:f>'&lt;チリングユニット&gt;マスタ'!$E$7:$E$76</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W64"/>
  <sheetViews>
    <sheetView showGridLines="0" zoomScaleNormal="100" zoomScaleSheetLayoutView="85" workbookViewId="0">
      <selection sqref="A1:AE1"/>
    </sheetView>
  </sheetViews>
  <sheetFormatPr defaultRowHeight="13.5"/>
  <cols>
    <col min="1" max="32" width="2.875" style="13" customWidth="1"/>
    <col min="33" max="33" width="0.75" style="13" customWidth="1"/>
    <col min="34" max="34" width="3.5" style="14" customWidth="1"/>
    <col min="35" max="43" width="12.75" style="14" customWidth="1"/>
    <col min="44" max="44" width="13.25" style="14" customWidth="1"/>
    <col min="45" max="45" width="9" style="14"/>
    <col min="46" max="46" width="14.875" style="14" customWidth="1"/>
    <col min="47" max="61" width="9" style="14"/>
    <col min="62" max="62" width="13.625" style="14" customWidth="1"/>
    <col min="63" max="65" width="9" style="14"/>
    <col min="66" max="66" width="5.25" style="14" customWidth="1"/>
    <col min="67" max="69" width="9" style="14"/>
    <col min="70" max="70" width="2.875" style="14" customWidth="1"/>
    <col min="71" max="16384" width="9" style="14"/>
  </cols>
  <sheetData>
    <row r="1" spans="1:42" ht="15" customHeight="1">
      <c r="A1" s="13" t="s">
        <v>132</v>
      </c>
    </row>
    <row r="2" spans="1:42" ht="3" customHeight="1">
      <c r="AH2" s="12"/>
      <c r="AI2" s="12"/>
      <c r="AJ2" s="12"/>
      <c r="AK2" s="12"/>
      <c r="AL2" s="12"/>
    </row>
    <row r="3" spans="1:42" ht="15" customHeight="1">
      <c r="A3" s="13" t="s">
        <v>116</v>
      </c>
      <c r="AH3" s="12"/>
      <c r="AI3" s="12"/>
      <c r="AJ3" s="12"/>
      <c r="AK3" s="12"/>
      <c r="AL3" s="12"/>
    </row>
    <row r="4" spans="1:42" ht="15" customHeight="1">
      <c r="B4" s="234" t="s">
        <v>43</v>
      </c>
      <c r="C4" s="235"/>
      <c r="D4" s="235"/>
      <c r="E4" s="235"/>
      <c r="F4" s="235"/>
      <c r="G4" s="235"/>
      <c r="H4" s="233"/>
      <c r="I4" s="309" t="s">
        <v>86</v>
      </c>
      <c r="J4" s="310"/>
      <c r="K4" s="310"/>
      <c r="L4" s="310"/>
      <c r="M4" s="310"/>
      <c r="N4" s="310"/>
      <c r="O4" s="310"/>
      <c r="P4" s="310"/>
      <c r="Q4" s="310"/>
      <c r="R4" s="311"/>
      <c r="S4" s="234" t="s">
        <v>110</v>
      </c>
      <c r="T4" s="235"/>
      <c r="U4" s="235"/>
      <c r="V4" s="233"/>
      <c r="W4" s="334" t="s">
        <v>131</v>
      </c>
      <c r="X4" s="335"/>
      <c r="Y4" s="335"/>
      <c r="Z4" s="335"/>
      <c r="AA4" s="335"/>
      <c r="AB4" s="335"/>
      <c r="AC4" s="335"/>
      <c r="AD4" s="335"/>
      <c r="AE4" s="335"/>
      <c r="AF4" s="336"/>
      <c r="AH4" s="12"/>
      <c r="AI4" s="12"/>
      <c r="AJ4" s="15"/>
      <c r="AK4" s="12"/>
      <c r="AL4" s="12"/>
    </row>
    <row r="5" spans="1:42" ht="15" customHeight="1">
      <c r="B5" s="234" t="s">
        <v>117</v>
      </c>
      <c r="C5" s="235"/>
      <c r="D5" s="235"/>
      <c r="E5" s="235"/>
      <c r="F5" s="235"/>
      <c r="G5" s="235"/>
      <c r="H5" s="233"/>
      <c r="I5" s="334" t="s">
        <v>65</v>
      </c>
      <c r="J5" s="335"/>
      <c r="K5" s="335"/>
      <c r="L5" s="335"/>
      <c r="M5" s="335"/>
      <c r="N5" s="335"/>
      <c r="O5" s="335"/>
      <c r="P5" s="335"/>
      <c r="Q5" s="335"/>
      <c r="R5" s="336"/>
      <c r="S5" s="234" t="s">
        <v>120</v>
      </c>
      <c r="T5" s="235"/>
      <c r="U5" s="235"/>
      <c r="V5" s="233"/>
      <c r="W5" s="338">
        <v>1</v>
      </c>
      <c r="X5" s="339"/>
      <c r="Y5" s="339"/>
      <c r="Z5" s="339"/>
      <c r="AA5" s="339"/>
      <c r="AB5" s="339"/>
      <c r="AC5" s="339"/>
      <c r="AD5" s="339"/>
      <c r="AE5" s="339"/>
      <c r="AF5" s="340"/>
      <c r="AH5" s="12"/>
      <c r="AI5" s="12"/>
      <c r="AJ5" s="12"/>
      <c r="AK5" s="12"/>
      <c r="AL5" s="12"/>
    </row>
    <row r="6" spans="1:42" ht="3" customHeight="1">
      <c r="B6" s="16"/>
      <c r="C6" s="16"/>
      <c r="D6" s="16"/>
      <c r="E6" s="16"/>
      <c r="F6" s="16"/>
      <c r="G6" s="16"/>
      <c r="H6" s="16"/>
      <c r="I6" s="16"/>
      <c r="J6" s="16"/>
      <c r="K6" s="16"/>
      <c r="L6" s="16"/>
      <c r="M6" s="16"/>
      <c r="N6" s="16"/>
      <c r="O6" s="16"/>
      <c r="P6" s="16"/>
      <c r="Q6" s="16"/>
      <c r="R6" s="16"/>
      <c r="S6" s="17"/>
      <c r="T6" s="17"/>
      <c r="U6" s="17"/>
      <c r="V6" s="17"/>
      <c r="W6" s="17"/>
      <c r="X6" s="17"/>
      <c r="Y6" s="17"/>
      <c r="Z6" s="17"/>
      <c r="AA6" s="17"/>
      <c r="AB6" s="17"/>
      <c r="AC6" s="17"/>
      <c r="AD6" s="17"/>
      <c r="AE6" s="17"/>
      <c r="AF6" s="17"/>
      <c r="AH6" s="12"/>
      <c r="AI6" s="12"/>
      <c r="AJ6" s="12"/>
      <c r="AK6" s="12"/>
      <c r="AL6" s="12"/>
    </row>
    <row r="7" spans="1:42" ht="15" customHeight="1">
      <c r="A7" s="13" t="s">
        <v>44</v>
      </c>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H7" s="12"/>
      <c r="AI7" s="7"/>
      <c r="AJ7" s="8" t="s">
        <v>98</v>
      </c>
      <c r="AK7" s="12"/>
      <c r="AL7" s="12"/>
      <c r="AN7" s="18"/>
      <c r="AO7" s="18"/>
      <c r="AP7" s="12"/>
    </row>
    <row r="8" spans="1:42" ht="15" customHeight="1">
      <c r="B8" s="222" t="s">
        <v>69</v>
      </c>
      <c r="C8" s="222"/>
      <c r="D8" s="222"/>
      <c r="E8" s="222" t="s">
        <v>45</v>
      </c>
      <c r="F8" s="222"/>
      <c r="G8" s="222"/>
      <c r="H8" s="222"/>
      <c r="I8" s="337" t="e">
        <f>既存・導入予定!#REF!</f>
        <v>#REF!</v>
      </c>
      <c r="J8" s="337"/>
      <c r="K8" s="337"/>
      <c r="L8" s="337"/>
      <c r="M8" s="337"/>
      <c r="N8" s="337"/>
      <c r="O8" s="337"/>
      <c r="P8" s="337"/>
      <c r="Q8" s="337"/>
      <c r="R8" s="337"/>
      <c r="S8" s="222" t="s">
        <v>134</v>
      </c>
      <c r="T8" s="222"/>
      <c r="U8" s="222"/>
      <c r="V8" s="222"/>
      <c r="W8" s="317" t="s">
        <v>85</v>
      </c>
      <c r="X8" s="317"/>
      <c r="Y8" s="317"/>
      <c r="Z8" s="317"/>
      <c r="AA8" s="317"/>
      <c r="AB8" s="317"/>
      <c r="AC8" s="317"/>
      <c r="AD8" s="317"/>
      <c r="AE8" s="317"/>
      <c r="AF8" s="317"/>
      <c r="AH8" s="12"/>
      <c r="AI8" s="9" t="s">
        <v>302</v>
      </c>
      <c r="AJ8" s="10" t="str">
        <f>VLOOKUP(AJ20,AI15:AJ17,2,1)</f>
        <v>35＜能力≦104</v>
      </c>
      <c r="AK8" s="12"/>
      <c r="AL8" s="12"/>
      <c r="AN8" s="18"/>
      <c r="AO8" s="18"/>
      <c r="AP8" s="12"/>
    </row>
    <row r="9" spans="1:42" ht="15" customHeight="1">
      <c r="B9" s="222"/>
      <c r="C9" s="222"/>
      <c r="D9" s="222"/>
      <c r="E9" s="222" t="s">
        <v>46</v>
      </c>
      <c r="F9" s="222"/>
      <c r="G9" s="222"/>
      <c r="H9" s="222"/>
      <c r="I9" s="317" t="s">
        <v>58</v>
      </c>
      <c r="J9" s="317"/>
      <c r="K9" s="317"/>
      <c r="L9" s="317"/>
      <c r="M9" s="317"/>
      <c r="N9" s="317"/>
      <c r="O9" s="317"/>
      <c r="P9" s="317"/>
      <c r="Q9" s="317"/>
      <c r="R9" s="317"/>
      <c r="S9" s="317"/>
      <c r="T9" s="317"/>
      <c r="U9" s="317"/>
      <c r="V9" s="317"/>
      <c r="W9" s="317"/>
      <c r="X9" s="317"/>
      <c r="Y9" s="317"/>
      <c r="Z9" s="317"/>
      <c r="AA9" s="317"/>
      <c r="AB9" s="317"/>
      <c r="AC9" s="317"/>
      <c r="AD9" s="317"/>
      <c r="AE9" s="317"/>
      <c r="AF9" s="317"/>
      <c r="AH9" s="12"/>
      <c r="AI9" s="149" t="s">
        <v>311</v>
      </c>
      <c r="AJ9" s="10" t="str">
        <f>VLOOKUP(AJ20,AK15:AL17,2,1)</f>
        <v>31.25＜能力≦96.5</v>
      </c>
      <c r="AK9" s="19"/>
      <c r="AL9" s="12"/>
      <c r="AN9" s="18"/>
      <c r="AO9" s="18"/>
      <c r="AP9" s="12"/>
    </row>
    <row r="10" spans="1:42" ht="15" customHeight="1">
      <c r="B10" s="222"/>
      <c r="C10" s="222"/>
      <c r="D10" s="222"/>
      <c r="E10" s="222" t="s">
        <v>47</v>
      </c>
      <c r="F10" s="222"/>
      <c r="G10" s="222"/>
      <c r="H10" s="222"/>
      <c r="I10" s="341" t="s">
        <v>112</v>
      </c>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H10" s="12"/>
      <c r="AI10" s="11" t="s">
        <v>304</v>
      </c>
      <c r="AJ10" s="10" t="str">
        <f>VLOOKUP(AJ20,AM15:AN17,2,1)</f>
        <v>31.25＜能力≦96.5</v>
      </c>
      <c r="AK10" s="20"/>
      <c r="AL10" s="20"/>
      <c r="AM10" s="21"/>
      <c r="AN10" s="22"/>
      <c r="AO10" s="22"/>
      <c r="AP10" s="20"/>
    </row>
    <row r="11" spans="1:42" ht="15" customHeight="1">
      <c r="B11" s="222"/>
      <c r="C11" s="222"/>
      <c r="D11" s="222"/>
      <c r="E11" s="222" t="s">
        <v>133</v>
      </c>
      <c r="F11" s="222"/>
      <c r="G11" s="222"/>
      <c r="H11" s="222"/>
      <c r="I11" s="341" t="s">
        <v>114</v>
      </c>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H11" s="12"/>
      <c r="AI11" s="22"/>
      <c r="AJ11" s="22"/>
      <c r="AK11" s="23"/>
      <c r="AM11" s="21"/>
      <c r="AO11" s="22"/>
    </row>
    <row r="12" spans="1:42" ht="15" customHeight="1">
      <c r="B12" s="222"/>
      <c r="C12" s="222"/>
      <c r="D12" s="222"/>
      <c r="E12" s="222" t="s">
        <v>119</v>
      </c>
      <c r="F12" s="222"/>
      <c r="G12" s="222"/>
      <c r="H12" s="222"/>
      <c r="I12" s="345">
        <v>2016</v>
      </c>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H12" s="12"/>
      <c r="AI12" s="11"/>
      <c r="AJ12" s="24"/>
      <c r="AK12" s="23"/>
      <c r="AM12" s="152" t="s">
        <v>312</v>
      </c>
      <c r="AO12" s="22"/>
    </row>
    <row r="13" spans="1:42" ht="3" customHeight="1">
      <c r="B13" s="17"/>
      <c r="C13" s="17"/>
      <c r="D13" s="17"/>
      <c r="E13" s="17"/>
      <c r="F13" s="17"/>
      <c r="G13" s="17"/>
      <c r="H13" s="17"/>
      <c r="I13" s="17"/>
      <c r="J13" s="17"/>
      <c r="K13" s="17"/>
      <c r="L13" s="17"/>
      <c r="M13" s="17"/>
      <c r="N13" s="17"/>
      <c r="O13" s="17"/>
      <c r="P13" s="25"/>
      <c r="Q13" s="25"/>
      <c r="R13" s="25"/>
      <c r="S13" s="25"/>
      <c r="T13" s="25"/>
      <c r="U13" s="25"/>
      <c r="V13" s="25"/>
      <c r="W13" s="25"/>
      <c r="X13" s="25"/>
      <c r="Y13" s="17"/>
      <c r="Z13" s="17"/>
      <c r="AA13" s="17"/>
      <c r="AB13" s="17"/>
      <c r="AC13" s="17"/>
      <c r="AD13" s="17"/>
      <c r="AE13" s="17"/>
      <c r="AF13" s="17"/>
      <c r="AH13" s="12"/>
      <c r="AI13" s="20"/>
      <c r="AJ13" s="20"/>
      <c r="AK13" s="20"/>
      <c r="AL13" s="20"/>
      <c r="AM13" s="21"/>
      <c r="AN13" s="22"/>
      <c r="AO13" s="22"/>
      <c r="AP13" s="20"/>
    </row>
    <row r="14" spans="1:42" ht="15" customHeight="1">
      <c r="B14" s="222" t="s">
        <v>66</v>
      </c>
      <c r="C14" s="222"/>
      <c r="D14" s="222"/>
      <c r="E14" s="233" t="s">
        <v>59</v>
      </c>
      <c r="F14" s="222"/>
      <c r="G14" s="222"/>
      <c r="H14" s="222"/>
      <c r="I14" s="327" t="s">
        <v>84</v>
      </c>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9"/>
      <c r="AH14" s="12"/>
      <c r="AI14" s="26" t="s">
        <v>90</v>
      </c>
      <c r="AJ14" s="26"/>
      <c r="AK14" s="26" t="s">
        <v>97</v>
      </c>
      <c r="AL14" s="26"/>
      <c r="AM14" s="27" t="s">
        <v>217</v>
      </c>
      <c r="AN14" s="28"/>
      <c r="AO14" s="22"/>
      <c r="AP14" s="22"/>
    </row>
    <row r="15" spans="1:42" ht="15" customHeight="1">
      <c r="B15" s="222"/>
      <c r="C15" s="222"/>
      <c r="D15" s="222"/>
      <c r="E15" s="233" t="s">
        <v>60</v>
      </c>
      <c r="F15" s="222"/>
      <c r="G15" s="222"/>
      <c r="H15" s="222"/>
      <c r="I15" s="330">
        <v>3.6</v>
      </c>
      <c r="J15" s="331"/>
      <c r="K15" s="331"/>
      <c r="L15" s="331"/>
      <c r="M15" s="331"/>
      <c r="N15" s="331"/>
      <c r="O15" s="331"/>
      <c r="P15" s="331"/>
      <c r="Q15" s="331"/>
      <c r="R15" s="332"/>
      <c r="S15" s="234" t="s">
        <v>62</v>
      </c>
      <c r="T15" s="235"/>
      <c r="U15" s="235"/>
      <c r="V15" s="233"/>
      <c r="W15" s="320">
        <v>5.0999999999999996</v>
      </c>
      <c r="X15" s="321"/>
      <c r="Y15" s="321"/>
      <c r="Z15" s="321"/>
      <c r="AA15" s="321"/>
      <c r="AB15" s="321"/>
      <c r="AC15" s="321"/>
      <c r="AD15" s="321"/>
      <c r="AE15" s="321"/>
      <c r="AF15" s="322"/>
      <c r="AH15" s="12"/>
      <c r="AI15" s="29">
        <v>0</v>
      </c>
      <c r="AJ15" s="30" t="s">
        <v>91</v>
      </c>
      <c r="AK15" s="29">
        <v>0</v>
      </c>
      <c r="AL15" s="30" t="s">
        <v>94</v>
      </c>
      <c r="AM15" s="29">
        <v>0</v>
      </c>
      <c r="AN15" s="30" t="s">
        <v>94</v>
      </c>
      <c r="AO15" s="22"/>
      <c r="AP15" s="22"/>
    </row>
    <row r="16" spans="1:42" ht="15" customHeight="1">
      <c r="B16" s="222"/>
      <c r="C16" s="222"/>
      <c r="D16" s="222"/>
      <c r="E16" s="233" t="s">
        <v>61</v>
      </c>
      <c r="F16" s="222"/>
      <c r="G16" s="222"/>
      <c r="H16" s="222"/>
      <c r="I16" s="309" t="s">
        <v>68</v>
      </c>
      <c r="J16" s="310"/>
      <c r="K16" s="310"/>
      <c r="L16" s="310"/>
      <c r="M16" s="310"/>
      <c r="N16" s="310"/>
      <c r="O16" s="310"/>
      <c r="P16" s="310"/>
      <c r="Q16" s="310"/>
      <c r="R16" s="311"/>
      <c r="S16" s="234" t="s">
        <v>63</v>
      </c>
      <c r="T16" s="235"/>
      <c r="U16" s="235"/>
      <c r="V16" s="233"/>
      <c r="W16" s="309" t="s">
        <v>68</v>
      </c>
      <c r="X16" s="310"/>
      <c r="Y16" s="310"/>
      <c r="Z16" s="310"/>
      <c r="AA16" s="310"/>
      <c r="AB16" s="310"/>
      <c r="AC16" s="310"/>
      <c r="AD16" s="310"/>
      <c r="AE16" s="310"/>
      <c r="AF16" s="311"/>
      <c r="AH16" s="12"/>
      <c r="AI16" s="29">
        <v>35.01</v>
      </c>
      <c r="AJ16" s="30" t="s">
        <v>92</v>
      </c>
      <c r="AK16" s="29">
        <v>31.26</v>
      </c>
      <c r="AL16" s="30" t="s">
        <v>95</v>
      </c>
      <c r="AM16" s="29">
        <v>31.26</v>
      </c>
      <c r="AN16" s="30" t="s">
        <v>95</v>
      </c>
      <c r="AO16" s="22"/>
      <c r="AP16" s="22"/>
    </row>
    <row r="17" spans="1:49" ht="15" customHeight="1">
      <c r="B17" s="222"/>
      <c r="C17" s="222"/>
      <c r="D17" s="222"/>
      <c r="E17" s="233" t="s">
        <v>64</v>
      </c>
      <c r="F17" s="222"/>
      <c r="G17" s="222"/>
      <c r="H17" s="222"/>
      <c r="I17" s="333" t="s">
        <v>67</v>
      </c>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I17" s="29">
        <v>104.01</v>
      </c>
      <c r="AJ17" s="30" t="s">
        <v>93</v>
      </c>
      <c r="AK17" s="153">
        <v>96.51</v>
      </c>
      <c r="AL17" s="30" t="s">
        <v>96</v>
      </c>
      <c r="AM17" s="153">
        <v>96.51</v>
      </c>
      <c r="AN17" s="30" t="s">
        <v>96</v>
      </c>
      <c r="AO17" s="22"/>
      <c r="AP17" s="22"/>
    </row>
    <row r="18" spans="1:49" ht="3" customHeight="1">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I18" s="12"/>
      <c r="AJ18" s="12"/>
      <c r="AK18" s="31"/>
      <c r="AL18" s="12"/>
    </row>
    <row r="19" spans="1:49" ht="15" customHeight="1">
      <c r="B19" s="222" t="s">
        <v>77</v>
      </c>
      <c r="C19" s="222"/>
      <c r="D19" s="222"/>
      <c r="E19" s="222" t="s">
        <v>18</v>
      </c>
      <c r="F19" s="222"/>
      <c r="G19" s="222"/>
      <c r="H19" s="222"/>
      <c r="I19" s="222"/>
      <c r="J19" s="222"/>
      <c r="K19" s="222"/>
      <c r="L19" s="222"/>
      <c r="M19" s="222"/>
      <c r="N19" s="222"/>
      <c r="O19" s="222"/>
      <c r="P19" s="222"/>
      <c r="Q19" s="222"/>
      <c r="R19" s="222"/>
      <c r="S19" s="222" t="s">
        <v>19</v>
      </c>
      <c r="T19" s="222"/>
      <c r="U19" s="222"/>
      <c r="V19" s="222"/>
      <c r="W19" s="222"/>
      <c r="X19" s="222"/>
      <c r="Y19" s="222"/>
      <c r="Z19" s="222"/>
      <c r="AA19" s="222"/>
      <c r="AB19" s="222"/>
      <c r="AC19" s="222"/>
      <c r="AD19" s="222"/>
      <c r="AE19" s="222"/>
      <c r="AF19" s="222"/>
      <c r="AI19" s="32"/>
      <c r="AJ19" s="148" t="s">
        <v>56</v>
      </c>
      <c r="AK19" s="148" t="s">
        <v>57</v>
      </c>
      <c r="AL19" s="12"/>
    </row>
    <row r="20" spans="1:49" ht="15" customHeight="1">
      <c r="B20" s="222"/>
      <c r="C20" s="222"/>
      <c r="D20" s="222"/>
      <c r="E20" s="222" t="s">
        <v>48</v>
      </c>
      <c r="F20" s="222"/>
      <c r="G20" s="222"/>
      <c r="H20" s="222"/>
      <c r="I20" s="320">
        <v>96.5</v>
      </c>
      <c r="J20" s="321"/>
      <c r="K20" s="321"/>
      <c r="L20" s="321"/>
      <c r="M20" s="321"/>
      <c r="N20" s="321"/>
      <c r="O20" s="322"/>
      <c r="P20" s="323" t="s">
        <v>55</v>
      </c>
      <c r="Q20" s="324"/>
      <c r="R20" s="325"/>
      <c r="S20" s="222" t="s">
        <v>48</v>
      </c>
      <c r="T20" s="222"/>
      <c r="U20" s="222"/>
      <c r="V20" s="222"/>
      <c r="W20" s="320">
        <v>105</v>
      </c>
      <c r="X20" s="321"/>
      <c r="Y20" s="321"/>
      <c r="Z20" s="321"/>
      <c r="AA20" s="321"/>
      <c r="AB20" s="321"/>
      <c r="AC20" s="322"/>
      <c r="AD20" s="323" t="s">
        <v>55</v>
      </c>
      <c r="AE20" s="324"/>
      <c r="AF20" s="325"/>
      <c r="AI20" s="50" t="s">
        <v>35</v>
      </c>
      <c r="AJ20" s="51">
        <f>ROUNDDOWN(I20,1)</f>
        <v>96.5</v>
      </c>
      <c r="AK20" s="51">
        <f>ROUNDDOWN(W20,1)</f>
        <v>105</v>
      </c>
      <c r="AL20" s="15" t="s">
        <v>248</v>
      </c>
    </row>
    <row r="21" spans="1:49" ht="15" customHeight="1">
      <c r="B21" s="222"/>
      <c r="C21" s="222"/>
      <c r="D21" s="222"/>
      <c r="E21" s="222" t="s">
        <v>49</v>
      </c>
      <c r="F21" s="222"/>
      <c r="G21" s="222"/>
      <c r="H21" s="222"/>
      <c r="I21" s="320">
        <v>30</v>
      </c>
      <c r="J21" s="321"/>
      <c r="K21" s="321"/>
      <c r="L21" s="321"/>
      <c r="M21" s="321"/>
      <c r="N21" s="321"/>
      <c r="O21" s="322"/>
      <c r="P21" s="323" t="s">
        <v>55</v>
      </c>
      <c r="Q21" s="324"/>
      <c r="R21" s="325"/>
      <c r="S21" s="222" t="s">
        <v>49</v>
      </c>
      <c r="T21" s="222"/>
      <c r="U21" s="222"/>
      <c r="V21" s="222"/>
      <c r="W21" s="320">
        <v>21.2</v>
      </c>
      <c r="X21" s="321"/>
      <c r="Y21" s="321"/>
      <c r="Z21" s="321"/>
      <c r="AA21" s="321"/>
      <c r="AB21" s="321"/>
      <c r="AC21" s="322"/>
      <c r="AD21" s="323" t="s">
        <v>55</v>
      </c>
      <c r="AE21" s="324"/>
      <c r="AF21" s="325"/>
      <c r="AI21" s="32" t="s">
        <v>75</v>
      </c>
      <c r="AJ21" s="52">
        <f>ROUNDDOWN(AJ20/I21,2)</f>
        <v>3.21</v>
      </c>
      <c r="AK21" s="52">
        <f>ROUNDDOWN(AK20/W21,2)</f>
        <v>4.95</v>
      </c>
      <c r="AL21" s="12"/>
    </row>
    <row r="22" spans="1:49" ht="3" customHeight="1">
      <c r="B22" s="34"/>
      <c r="C22" s="34"/>
      <c r="D22" s="34"/>
      <c r="E22" s="34"/>
      <c r="F22" s="34"/>
      <c r="G22" s="34"/>
      <c r="H22" s="34"/>
      <c r="I22" s="35"/>
      <c r="J22" s="35"/>
      <c r="K22" s="35"/>
      <c r="L22" s="35"/>
      <c r="M22" s="35"/>
      <c r="N22" s="35"/>
      <c r="O22" s="35"/>
      <c r="P22" s="144"/>
      <c r="Q22" s="144"/>
      <c r="R22" s="144"/>
      <c r="S22" s="34"/>
      <c r="T22" s="34"/>
      <c r="U22" s="34"/>
      <c r="V22" s="34"/>
      <c r="W22" s="35"/>
      <c r="X22" s="35"/>
      <c r="Y22" s="35"/>
      <c r="Z22" s="35"/>
      <c r="AA22" s="35"/>
      <c r="AB22" s="35"/>
      <c r="AC22" s="35"/>
      <c r="AD22" s="144"/>
      <c r="AE22" s="144"/>
      <c r="AF22" s="144"/>
      <c r="AI22" s="12"/>
      <c r="AJ22" s="36"/>
      <c r="AK22" s="36"/>
      <c r="AL22" s="12"/>
    </row>
    <row r="23" spans="1:49" ht="15" customHeight="1">
      <c r="B23" s="224" t="s">
        <v>73</v>
      </c>
      <c r="C23" s="225"/>
      <c r="D23" s="226"/>
      <c r="E23" s="222" t="s">
        <v>21</v>
      </c>
      <c r="F23" s="222"/>
      <c r="G23" s="222"/>
      <c r="H23" s="222"/>
      <c r="I23" s="308" t="str">
        <f>既存・導入予定!AK24</f>
        <v>盛岡</v>
      </c>
      <c r="J23" s="308"/>
      <c r="K23" s="308"/>
      <c r="L23" s="308"/>
      <c r="M23" s="308"/>
      <c r="N23" s="308"/>
      <c r="O23" s="308"/>
      <c r="P23" s="308"/>
      <c r="Q23" s="308"/>
      <c r="R23" s="308"/>
      <c r="S23" s="234" t="s">
        <v>115</v>
      </c>
      <c r="T23" s="235"/>
      <c r="U23" s="235"/>
      <c r="V23" s="233"/>
      <c r="W23" s="326" t="str">
        <f>既存・導入予定!I20</f>
        <v>空冷式（ヒートポンプ）</v>
      </c>
      <c r="X23" s="326"/>
      <c r="Y23" s="326"/>
      <c r="Z23" s="326"/>
      <c r="AA23" s="326"/>
      <c r="AB23" s="326"/>
      <c r="AC23" s="326"/>
      <c r="AD23" s="326"/>
      <c r="AE23" s="326"/>
      <c r="AF23" s="326"/>
      <c r="AI23" s="12"/>
      <c r="AJ23" s="12"/>
      <c r="AK23" s="31"/>
      <c r="AL23" s="12"/>
    </row>
    <row r="24" spans="1:49" ht="15" customHeight="1">
      <c r="B24" s="227"/>
      <c r="C24" s="228"/>
      <c r="D24" s="229"/>
      <c r="E24" s="222" t="s">
        <v>108</v>
      </c>
      <c r="F24" s="222"/>
      <c r="G24" s="222"/>
      <c r="H24" s="222"/>
      <c r="I24" s="341" t="s">
        <v>101</v>
      </c>
      <c r="J24" s="341"/>
      <c r="K24" s="341"/>
      <c r="L24" s="341"/>
      <c r="M24" s="341"/>
      <c r="N24" s="341"/>
      <c r="O24" s="341"/>
      <c r="P24" s="341"/>
      <c r="Q24" s="341"/>
      <c r="R24" s="341"/>
      <c r="S24" s="234" t="s">
        <v>107</v>
      </c>
      <c r="T24" s="235"/>
      <c r="U24" s="235"/>
      <c r="V24" s="233"/>
      <c r="W24" s="317" t="s">
        <v>219</v>
      </c>
      <c r="X24" s="317"/>
      <c r="Y24" s="317"/>
      <c r="Z24" s="317"/>
      <c r="AA24" s="317"/>
      <c r="AB24" s="317"/>
      <c r="AC24" s="317"/>
      <c r="AD24" s="317"/>
      <c r="AE24" s="317"/>
      <c r="AF24" s="317"/>
      <c r="AI24" s="12"/>
      <c r="AJ24" s="318"/>
      <c r="AK24" s="318"/>
      <c r="AL24" s="318"/>
      <c r="AM24" s="318"/>
      <c r="AN24" s="319"/>
      <c r="AO24" s="319"/>
      <c r="AP24" s="319"/>
      <c r="AQ24" s="319"/>
      <c r="AR24" s="319"/>
      <c r="AS24" s="319"/>
      <c r="AT24" s="319"/>
      <c r="AU24" s="319"/>
      <c r="AV24" s="319"/>
      <c r="AW24" s="319"/>
    </row>
    <row r="25" spans="1:49" ht="3" customHeight="1">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I25" s="12"/>
      <c r="AJ25" s="12"/>
      <c r="AK25" s="31"/>
      <c r="AL25" s="12"/>
    </row>
    <row r="26" spans="1:49" ht="15" customHeight="1">
      <c r="A26" s="13" t="s">
        <v>130</v>
      </c>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37"/>
      <c r="AF26" s="37"/>
      <c r="AI26" s="12"/>
      <c r="AJ26" s="12"/>
      <c r="AK26" s="31"/>
      <c r="AL26" s="12"/>
    </row>
    <row r="27" spans="1:49" ht="15" customHeight="1">
      <c r="B27" s="280" t="s">
        <v>76</v>
      </c>
      <c r="C27" s="280"/>
      <c r="D27" s="280"/>
      <c r="E27" s="224" t="s">
        <v>39</v>
      </c>
      <c r="F27" s="225"/>
      <c r="G27" s="226"/>
      <c r="H27" s="224" t="s">
        <v>41</v>
      </c>
      <c r="I27" s="225"/>
      <c r="J27" s="226"/>
      <c r="K27" s="224" t="s">
        <v>0</v>
      </c>
      <c r="L27" s="225"/>
      <c r="M27" s="226"/>
      <c r="N27" s="224" t="s">
        <v>135</v>
      </c>
      <c r="O27" s="225"/>
      <c r="P27" s="226"/>
      <c r="Q27" s="224" t="s">
        <v>122</v>
      </c>
      <c r="R27" s="225"/>
      <c r="S27" s="226"/>
      <c r="T27" s="224" t="s">
        <v>124</v>
      </c>
      <c r="U27" s="225"/>
      <c r="V27" s="226"/>
      <c r="W27" s="224" t="s">
        <v>50</v>
      </c>
      <c r="X27" s="225"/>
      <c r="Y27" s="225"/>
      <c r="Z27" s="225"/>
      <c r="AA27" s="226"/>
      <c r="AB27" s="224" t="s">
        <v>125</v>
      </c>
      <c r="AC27" s="225"/>
      <c r="AD27" s="225"/>
      <c r="AE27" s="225"/>
      <c r="AF27" s="226"/>
      <c r="AI27" s="12"/>
      <c r="AJ27" s="12"/>
      <c r="AK27" s="31"/>
      <c r="AL27" s="12"/>
    </row>
    <row r="28" spans="1:49" ht="15" customHeight="1">
      <c r="B28" s="280"/>
      <c r="C28" s="280"/>
      <c r="D28" s="280"/>
      <c r="E28" s="227"/>
      <c r="F28" s="228"/>
      <c r="G28" s="229"/>
      <c r="H28" s="227"/>
      <c r="I28" s="228"/>
      <c r="J28" s="229"/>
      <c r="K28" s="267" t="s">
        <v>136</v>
      </c>
      <c r="L28" s="268"/>
      <c r="M28" s="269"/>
      <c r="N28" s="227"/>
      <c r="O28" s="228"/>
      <c r="P28" s="229"/>
      <c r="Q28" s="267" t="s">
        <v>137</v>
      </c>
      <c r="R28" s="268"/>
      <c r="S28" s="269"/>
      <c r="T28" s="267" t="s">
        <v>138</v>
      </c>
      <c r="U28" s="268"/>
      <c r="V28" s="269"/>
      <c r="W28" s="267" t="s">
        <v>139</v>
      </c>
      <c r="X28" s="268"/>
      <c r="Y28" s="268"/>
      <c r="Z28" s="268"/>
      <c r="AA28" s="269"/>
      <c r="AB28" s="267" t="s">
        <v>140</v>
      </c>
      <c r="AC28" s="268"/>
      <c r="AD28" s="268"/>
      <c r="AE28" s="268"/>
      <c r="AF28" s="269"/>
      <c r="AI28" s="12"/>
      <c r="AJ28" s="20" t="s">
        <v>40</v>
      </c>
      <c r="AL28" s="84" t="s">
        <v>98</v>
      </c>
      <c r="AN28" t="s">
        <v>313</v>
      </c>
    </row>
    <row r="29" spans="1:49" ht="15" customHeight="1">
      <c r="B29" s="280"/>
      <c r="C29" s="280"/>
      <c r="D29" s="280"/>
      <c r="E29" s="281">
        <v>1</v>
      </c>
      <c r="F29" s="281"/>
      <c r="G29" s="281"/>
      <c r="H29" s="315" t="str">
        <f>既存・導入予定!H32</f>
        <v>暖房</v>
      </c>
      <c r="I29" s="315"/>
      <c r="J29" s="315"/>
      <c r="K29" s="316">
        <f>IF(H29="冷房",$AJ$20,$AK$20)</f>
        <v>105</v>
      </c>
      <c r="L29" s="316"/>
      <c r="M29" s="316"/>
      <c r="N29" s="342">
        <f>ROUNDDOWN(IF($H29="冷房",$AJ$21*$AJ29,$AK$21*$AJ29),2)</f>
        <v>5.36</v>
      </c>
      <c r="O29" s="343"/>
      <c r="P29" s="344"/>
      <c r="Q29" s="300">
        <f>VLOOKUP($E29&amp;$I$23&amp;$H29,'&lt;チリングユニット&gt;マスタ'!$L$8:$M$295,2,0)</f>
        <v>0.56100000000000005</v>
      </c>
      <c r="R29" s="300"/>
      <c r="S29" s="300"/>
      <c r="T29" s="301">
        <f>既存・導入予定!T32</f>
        <v>300</v>
      </c>
      <c r="U29" s="301"/>
      <c r="V29" s="301"/>
      <c r="W29" s="305">
        <f>ROUNDDOWN(AN29*Q29*T29*$W$5,1)</f>
        <v>3281.8</v>
      </c>
      <c r="X29" s="306"/>
      <c r="Y29" s="306"/>
      <c r="Z29" s="306"/>
      <c r="AA29" s="307"/>
      <c r="AB29" s="302">
        <f>ROUNDDOWN($W29/1000*'&lt;チリングユニット&gt;マスタ'!$G$25*'&lt;チリングユニット&gt;マスタ'!$G$28,3)</f>
        <v>0.84399999999999997</v>
      </c>
      <c r="AC29" s="303"/>
      <c r="AD29" s="303"/>
      <c r="AE29" s="303"/>
      <c r="AF29" s="304"/>
      <c r="AI29" s="39" t="s">
        <v>36</v>
      </c>
      <c r="AJ29" s="40">
        <f>VLOOKUP($E29&amp;$W$23&amp;$H29&amp;$AL29&amp;$W$24,'&lt;チリングユニット&gt;マスタ'!$T$10:$AA$345,8,FALSE)</f>
        <v>1.083</v>
      </c>
      <c r="AL29" s="85" t="str">
        <f>VLOOKUP($W$23,$AI$8:$AJ$10,2,FALSE)</f>
        <v>31.25＜能力≦96.5</v>
      </c>
      <c r="AM29" s="38"/>
      <c r="AN29" s="155">
        <f>ROUNDDOWN(K29/N29,1)</f>
        <v>19.5</v>
      </c>
      <c r="AO29" s="38"/>
      <c r="AP29" s="38"/>
    </row>
    <row r="30" spans="1:49" ht="15" customHeight="1">
      <c r="B30" s="280"/>
      <c r="C30" s="280"/>
      <c r="D30" s="280"/>
      <c r="E30" s="281">
        <v>2</v>
      </c>
      <c r="F30" s="281"/>
      <c r="G30" s="281"/>
      <c r="H30" s="315" t="str">
        <f>既存・導入予定!H33</f>
        <v>冷房</v>
      </c>
      <c r="I30" s="315"/>
      <c r="J30" s="315"/>
      <c r="K30" s="316">
        <f t="shared" ref="K30:K40" si="0">IF(H30="冷房",$AJ$20,$AK$20)</f>
        <v>96.5</v>
      </c>
      <c r="L30" s="316"/>
      <c r="M30" s="316"/>
      <c r="N30" s="342">
        <f t="shared" ref="N30:N40" si="1">ROUNDDOWN(IF($H30="冷房",$AJ$21*$AJ30,$AK$21*$AJ30),2)</f>
        <v>3.5</v>
      </c>
      <c r="O30" s="343"/>
      <c r="P30" s="344"/>
      <c r="Q30" s="300">
        <f>VLOOKUP($E30&amp;$I$23&amp;$H30,'&lt;チリングユニット&gt;マスタ'!$L$8:$M$295,2,0)</f>
        <v>0</v>
      </c>
      <c r="R30" s="300"/>
      <c r="S30" s="300"/>
      <c r="T30" s="301">
        <f>既存・導入予定!T33</f>
        <v>250</v>
      </c>
      <c r="U30" s="301"/>
      <c r="V30" s="301"/>
      <c r="W30" s="305">
        <f t="shared" ref="W30:W40" si="2">ROUNDDOWN(AN30*Q30*T30*$W$5,1)</f>
        <v>0</v>
      </c>
      <c r="X30" s="306"/>
      <c r="Y30" s="306"/>
      <c r="Z30" s="306"/>
      <c r="AA30" s="307"/>
      <c r="AB30" s="302">
        <f>ROUNDDOWN($W30/1000*'&lt;チリングユニット&gt;マスタ'!$G$25*'&lt;チリングユニット&gt;マスタ'!$G$28,3)</f>
        <v>0</v>
      </c>
      <c r="AC30" s="303"/>
      <c r="AD30" s="303"/>
      <c r="AE30" s="303"/>
      <c r="AF30" s="304"/>
      <c r="AI30" s="39" t="s">
        <v>32</v>
      </c>
      <c r="AJ30" s="40">
        <f>VLOOKUP($E30&amp;$W$23&amp;$H30&amp;$AL30&amp;$W$24,'&lt;チリングユニット&gt;マスタ'!$T$10:$AA$345,8,FALSE)</f>
        <v>1.0920000000000001</v>
      </c>
      <c r="AL30" s="85" t="str">
        <f t="shared" ref="AL30:AL39" si="3">VLOOKUP($W$23,$AI$8:$AJ$10,2,FALSE)</f>
        <v>31.25＜能力≦96.5</v>
      </c>
      <c r="AM30" s="86"/>
      <c r="AN30" s="155">
        <f t="shared" ref="AN30:AN40" si="4">ROUNDDOWN(K30/N30,1)</f>
        <v>27.5</v>
      </c>
      <c r="AO30" s="38"/>
      <c r="AP30" s="38"/>
    </row>
    <row r="31" spans="1:49" ht="15" customHeight="1">
      <c r="B31" s="280"/>
      <c r="C31" s="280"/>
      <c r="D31" s="280"/>
      <c r="E31" s="281">
        <v>3</v>
      </c>
      <c r="F31" s="281"/>
      <c r="G31" s="281"/>
      <c r="H31" s="315" t="str">
        <f>既存・導入予定!H34</f>
        <v>冷房</v>
      </c>
      <c r="I31" s="315"/>
      <c r="J31" s="315"/>
      <c r="K31" s="316">
        <f t="shared" si="0"/>
        <v>96.5</v>
      </c>
      <c r="L31" s="316"/>
      <c r="M31" s="316"/>
      <c r="N31" s="342">
        <f t="shared" si="1"/>
        <v>3.42</v>
      </c>
      <c r="O31" s="343"/>
      <c r="P31" s="344"/>
      <c r="Q31" s="300">
        <f>VLOOKUP($E31&amp;$I$23&amp;$H31,'&lt;チリングユニット&gt;マスタ'!$L$8:$M$295,2,0)</f>
        <v>0</v>
      </c>
      <c r="R31" s="300"/>
      <c r="S31" s="300"/>
      <c r="T31" s="301">
        <f>既存・導入予定!T34</f>
        <v>200</v>
      </c>
      <c r="U31" s="301"/>
      <c r="V31" s="301"/>
      <c r="W31" s="305">
        <f t="shared" si="2"/>
        <v>0</v>
      </c>
      <c r="X31" s="306"/>
      <c r="Y31" s="306"/>
      <c r="Z31" s="306"/>
      <c r="AA31" s="307"/>
      <c r="AB31" s="302">
        <f>ROUNDDOWN($W31/1000*'&lt;チリングユニット&gt;マスタ'!$G$25*'&lt;チリングユニット&gt;マスタ'!$G$28,3)</f>
        <v>0</v>
      </c>
      <c r="AC31" s="303"/>
      <c r="AD31" s="303"/>
      <c r="AE31" s="303"/>
      <c r="AF31" s="304"/>
      <c r="AI31" s="39" t="s">
        <v>33</v>
      </c>
      <c r="AJ31" s="40">
        <f>VLOOKUP($E31&amp;$W$23&amp;$H31&amp;$AL31&amp;$W$24,'&lt;チリングユニット&gt;マスタ'!$T$10:$AA$345,8,FALSE)</f>
        <v>1.0669999999999999</v>
      </c>
      <c r="AL31" s="85" t="str">
        <f t="shared" si="3"/>
        <v>31.25＜能力≦96.5</v>
      </c>
      <c r="AM31" s="86"/>
      <c r="AN31" s="155">
        <f t="shared" si="4"/>
        <v>28.2</v>
      </c>
      <c r="AO31" s="38"/>
      <c r="AP31" s="38"/>
    </row>
    <row r="32" spans="1:49" ht="15" customHeight="1">
      <c r="B32" s="280"/>
      <c r="C32" s="280"/>
      <c r="D32" s="280"/>
      <c r="E32" s="281">
        <v>4</v>
      </c>
      <c r="F32" s="281"/>
      <c r="G32" s="281"/>
      <c r="H32" s="315" t="str">
        <f>既存・導入予定!H35</f>
        <v>冷房</v>
      </c>
      <c r="I32" s="315"/>
      <c r="J32" s="315"/>
      <c r="K32" s="316">
        <f t="shared" si="0"/>
        <v>96.5</v>
      </c>
      <c r="L32" s="316"/>
      <c r="M32" s="316"/>
      <c r="N32" s="342">
        <f t="shared" si="1"/>
        <v>3.28</v>
      </c>
      <c r="O32" s="343"/>
      <c r="P32" s="344"/>
      <c r="Q32" s="300">
        <f>VLOOKUP($E32&amp;$I$23&amp;$H32,'&lt;チリングユニット&gt;マスタ'!$L$8:$M$295,2,0)</f>
        <v>0.184</v>
      </c>
      <c r="R32" s="300"/>
      <c r="S32" s="300"/>
      <c r="T32" s="301">
        <f>既存・導入予定!T35</f>
        <v>100</v>
      </c>
      <c r="U32" s="301"/>
      <c r="V32" s="301"/>
      <c r="W32" s="305">
        <f t="shared" si="2"/>
        <v>540.9</v>
      </c>
      <c r="X32" s="306"/>
      <c r="Y32" s="306"/>
      <c r="Z32" s="306"/>
      <c r="AA32" s="307"/>
      <c r="AB32" s="302">
        <f>ROUNDDOWN($W32/1000*'&lt;チリングユニット&gt;マスタ'!$G$25*'&lt;チリングユニット&gt;マスタ'!$G$28,3)</f>
        <v>0.13900000000000001</v>
      </c>
      <c r="AC32" s="303"/>
      <c r="AD32" s="303"/>
      <c r="AE32" s="303"/>
      <c r="AF32" s="304"/>
      <c r="AI32" s="39" t="s">
        <v>37</v>
      </c>
      <c r="AJ32" s="40">
        <f>VLOOKUP($E32&amp;$W$23&amp;$H32&amp;$AL32&amp;$W$24,'&lt;チリングユニット&gt;マスタ'!$T$10:$AA$345,8,FALSE)</f>
        <v>1.0229999999999999</v>
      </c>
      <c r="AL32" s="85" t="str">
        <f t="shared" si="3"/>
        <v>31.25＜能力≦96.5</v>
      </c>
      <c r="AM32" s="86"/>
      <c r="AN32" s="155">
        <f t="shared" si="4"/>
        <v>29.4</v>
      </c>
      <c r="AO32" s="38"/>
      <c r="AP32" s="38"/>
    </row>
    <row r="33" spans="1:42" ht="15" customHeight="1">
      <c r="B33" s="280"/>
      <c r="C33" s="280"/>
      <c r="D33" s="280"/>
      <c r="E33" s="281">
        <v>5</v>
      </c>
      <c r="F33" s="281"/>
      <c r="G33" s="281"/>
      <c r="H33" s="315" t="str">
        <f>既存・導入予定!H36</f>
        <v>冷房</v>
      </c>
      <c r="I33" s="315"/>
      <c r="J33" s="315"/>
      <c r="K33" s="316">
        <f t="shared" si="0"/>
        <v>96.5</v>
      </c>
      <c r="L33" s="316"/>
      <c r="M33" s="316"/>
      <c r="N33" s="342">
        <f t="shared" si="1"/>
        <v>3.32</v>
      </c>
      <c r="O33" s="343"/>
      <c r="P33" s="344"/>
      <c r="Q33" s="300">
        <f>VLOOKUP($E33&amp;$I$23&amp;$H33,'&lt;チリングユニット&gt;マスタ'!$L$8:$M$295,2,0)</f>
        <v>0.20499999999999999</v>
      </c>
      <c r="R33" s="300"/>
      <c r="S33" s="300"/>
      <c r="T33" s="301">
        <f>既存・導入予定!T36</f>
        <v>150</v>
      </c>
      <c r="U33" s="301"/>
      <c r="V33" s="301"/>
      <c r="W33" s="305">
        <f t="shared" si="2"/>
        <v>891.7</v>
      </c>
      <c r="X33" s="306"/>
      <c r="Y33" s="306"/>
      <c r="Z33" s="306"/>
      <c r="AA33" s="307"/>
      <c r="AB33" s="302">
        <f>ROUNDDOWN($W33/1000*'&lt;チリングユニット&gt;マスタ'!$G$25*'&lt;チリングユニット&gt;マスタ'!$G$28,3)</f>
        <v>0.22900000000000001</v>
      </c>
      <c r="AC33" s="303"/>
      <c r="AD33" s="303"/>
      <c r="AE33" s="303"/>
      <c r="AF33" s="304"/>
      <c r="AI33" s="39" t="s">
        <v>24</v>
      </c>
      <c r="AJ33" s="40">
        <f>VLOOKUP($E33&amp;$W$23&amp;$H33&amp;$AL33&amp;$W$24,'&lt;チリングユニット&gt;マスタ'!$T$10:$AA$345,8,FALSE)</f>
        <v>1.0349999999999999</v>
      </c>
      <c r="AL33" s="85" t="str">
        <f t="shared" si="3"/>
        <v>31.25＜能力≦96.5</v>
      </c>
      <c r="AM33" s="86"/>
      <c r="AN33" s="155">
        <f t="shared" si="4"/>
        <v>29</v>
      </c>
      <c r="AO33" s="38"/>
      <c r="AP33" s="38"/>
    </row>
    <row r="34" spans="1:42" ht="15" customHeight="1">
      <c r="B34" s="280"/>
      <c r="C34" s="280"/>
      <c r="D34" s="280"/>
      <c r="E34" s="281">
        <v>6</v>
      </c>
      <c r="F34" s="281"/>
      <c r="G34" s="281"/>
      <c r="H34" s="315" t="str">
        <f>既存・導入予定!H37</f>
        <v>冷房</v>
      </c>
      <c r="I34" s="315"/>
      <c r="J34" s="315"/>
      <c r="K34" s="316">
        <f t="shared" si="0"/>
        <v>96.5</v>
      </c>
      <c r="L34" s="316"/>
      <c r="M34" s="316"/>
      <c r="N34" s="342">
        <f t="shared" si="1"/>
        <v>3.37</v>
      </c>
      <c r="O34" s="343"/>
      <c r="P34" s="344"/>
      <c r="Q34" s="300">
        <f>VLOOKUP($E34&amp;$I$23&amp;$H34,'&lt;チリングユニット&gt;マスタ'!$L$8:$M$295,2,0)</f>
        <v>0.27900000000000003</v>
      </c>
      <c r="R34" s="300"/>
      <c r="S34" s="300"/>
      <c r="T34" s="301">
        <f>既存・導入予定!T37</f>
        <v>150</v>
      </c>
      <c r="U34" s="301"/>
      <c r="V34" s="301"/>
      <c r="W34" s="305">
        <f t="shared" si="2"/>
        <v>1196.9000000000001</v>
      </c>
      <c r="X34" s="306"/>
      <c r="Y34" s="306"/>
      <c r="Z34" s="306"/>
      <c r="AA34" s="307"/>
      <c r="AB34" s="302">
        <f>ROUNDDOWN($W34/1000*'&lt;チリングユニット&gt;マスタ'!$G$25*'&lt;チリングユニット&gt;マスタ'!$G$28,3)</f>
        <v>0.307</v>
      </c>
      <c r="AC34" s="303"/>
      <c r="AD34" s="303"/>
      <c r="AE34" s="303"/>
      <c r="AF34" s="304"/>
      <c r="AI34" s="39" t="s">
        <v>25</v>
      </c>
      <c r="AJ34" s="40">
        <f>VLOOKUP($E34&amp;$W$23&amp;$H34&amp;$AL34&amp;$W$24,'&lt;チリングユニット&gt;マスタ'!$T$10:$AA$345,8,FALSE)</f>
        <v>1.05</v>
      </c>
      <c r="AL34" s="85" t="str">
        <f t="shared" si="3"/>
        <v>31.25＜能力≦96.5</v>
      </c>
      <c r="AM34" s="86"/>
      <c r="AN34" s="155">
        <f t="shared" si="4"/>
        <v>28.6</v>
      </c>
      <c r="AO34" s="38"/>
      <c r="AP34" s="38"/>
    </row>
    <row r="35" spans="1:42" ht="15" customHeight="1">
      <c r="B35" s="280"/>
      <c r="C35" s="280"/>
      <c r="D35" s="280"/>
      <c r="E35" s="281">
        <v>7</v>
      </c>
      <c r="F35" s="281"/>
      <c r="G35" s="281"/>
      <c r="H35" s="315" t="str">
        <f>既存・導入予定!H38</f>
        <v>暖房</v>
      </c>
      <c r="I35" s="315"/>
      <c r="J35" s="315"/>
      <c r="K35" s="316">
        <f t="shared" si="0"/>
        <v>105</v>
      </c>
      <c r="L35" s="316"/>
      <c r="M35" s="316"/>
      <c r="N35" s="342">
        <f t="shared" si="1"/>
        <v>5.3</v>
      </c>
      <c r="O35" s="343"/>
      <c r="P35" s="344"/>
      <c r="Q35" s="300">
        <f>VLOOKUP($E35&amp;$I$23&amp;$H35,'&lt;チリングユニット&gt;マスタ'!$L$8:$M$295,2,0)</f>
        <v>0</v>
      </c>
      <c r="R35" s="300"/>
      <c r="S35" s="300"/>
      <c r="T35" s="301">
        <f>既存・導入予定!T38</f>
        <v>230</v>
      </c>
      <c r="U35" s="301"/>
      <c r="V35" s="301"/>
      <c r="W35" s="305">
        <f t="shared" si="2"/>
        <v>0</v>
      </c>
      <c r="X35" s="306"/>
      <c r="Y35" s="306"/>
      <c r="Z35" s="306"/>
      <c r="AA35" s="307"/>
      <c r="AB35" s="302">
        <f>ROUNDDOWN($W35/1000*'&lt;チリングユニット&gt;マスタ'!$G$25*'&lt;チリングユニット&gt;マスタ'!$G$28,3)</f>
        <v>0</v>
      </c>
      <c r="AC35" s="303"/>
      <c r="AD35" s="303"/>
      <c r="AE35" s="303"/>
      <c r="AF35" s="304"/>
      <c r="AI35" s="39" t="s">
        <v>26</v>
      </c>
      <c r="AJ35" s="40">
        <f>VLOOKUP($E35&amp;$W$23&amp;$H35&amp;$AL35&amp;$W$24,'&lt;チリングユニット&gt;マスタ'!$T$10:$AA$345,8,FALSE)</f>
        <v>1.0720000000000001</v>
      </c>
      <c r="AL35" s="85" t="str">
        <f t="shared" si="3"/>
        <v>31.25＜能力≦96.5</v>
      </c>
      <c r="AM35" s="86"/>
      <c r="AN35" s="155">
        <f t="shared" si="4"/>
        <v>19.8</v>
      </c>
      <c r="AO35" s="38"/>
      <c r="AP35" s="38"/>
    </row>
    <row r="36" spans="1:42" ht="15" customHeight="1">
      <c r="B36" s="280"/>
      <c r="C36" s="280"/>
      <c r="D36" s="280"/>
      <c r="E36" s="281">
        <v>8</v>
      </c>
      <c r="F36" s="281"/>
      <c r="G36" s="281"/>
      <c r="H36" s="315" t="str">
        <f>既存・導入予定!H39</f>
        <v>暖房</v>
      </c>
      <c r="I36" s="315"/>
      <c r="J36" s="315"/>
      <c r="K36" s="316">
        <f t="shared" si="0"/>
        <v>105</v>
      </c>
      <c r="L36" s="316"/>
      <c r="M36" s="316"/>
      <c r="N36" s="342">
        <f t="shared" si="1"/>
        <v>5.33</v>
      </c>
      <c r="O36" s="343"/>
      <c r="P36" s="344"/>
      <c r="Q36" s="300">
        <f>VLOOKUP($E36&amp;$I$23&amp;$H36,'&lt;チリングユニット&gt;マスタ'!$L$8:$M$295,2,0)</f>
        <v>0</v>
      </c>
      <c r="R36" s="300"/>
      <c r="S36" s="300"/>
      <c r="T36" s="301">
        <f>既存・導入予定!T39</f>
        <v>250</v>
      </c>
      <c r="U36" s="301"/>
      <c r="V36" s="301"/>
      <c r="W36" s="305">
        <f t="shared" si="2"/>
        <v>0</v>
      </c>
      <c r="X36" s="306"/>
      <c r="Y36" s="306"/>
      <c r="Z36" s="306"/>
      <c r="AA36" s="307"/>
      <c r="AB36" s="302">
        <f>ROUNDDOWN($W36/1000*'&lt;チリングユニット&gt;マスタ'!$G$25*'&lt;チリングユニット&gt;マスタ'!$G$28,3)</f>
        <v>0</v>
      </c>
      <c r="AC36" s="303"/>
      <c r="AD36" s="303"/>
      <c r="AE36" s="303"/>
      <c r="AF36" s="304"/>
      <c r="AI36" s="39" t="s">
        <v>27</v>
      </c>
      <c r="AJ36" s="40">
        <f>VLOOKUP($E36&amp;$W$23&amp;$H36&amp;$AL36&amp;$W$24,'&lt;チリングユニット&gt;マスタ'!$T$10:$AA$345,8,FALSE)</f>
        <v>1.0780000000000001</v>
      </c>
      <c r="AL36" s="85" t="str">
        <f t="shared" si="3"/>
        <v>31.25＜能力≦96.5</v>
      </c>
      <c r="AM36" s="86"/>
      <c r="AN36" s="155">
        <f t="shared" si="4"/>
        <v>19.600000000000001</v>
      </c>
      <c r="AO36" s="38"/>
      <c r="AP36" s="38"/>
    </row>
    <row r="37" spans="1:42" ht="15" customHeight="1">
      <c r="B37" s="280"/>
      <c r="C37" s="280"/>
      <c r="D37" s="280"/>
      <c r="E37" s="281">
        <v>9</v>
      </c>
      <c r="F37" s="281"/>
      <c r="G37" s="281"/>
      <c r="H37" s="315" t="str">
        <f>既存・導入予定!H40</f>
        <v>暖房</v>
      </c>
      <c r="I37" s="315"/>
      <c r="J37" s="315"/>
      <c r="K37" s="316">
        <f t="shared" si="0"/>
        <v>105</v>
      </c>
      <c r="L37" s="316"/>
      <c r="M37" s="316"/>
      <c r="N37" s="342">
        <f t="shared" si="1"/>
        <v>5.18</v>
      </c>
      <c r="O37" s="343"/>
      <c r="P37" s="344"/>
      <c r="Q37" s="300">
        <f>VLOOKUP($E37&amp;$I$23&amp;$H37,'&lt;チリングユニット&gt;マスタ'!$L$8:$M$295,2,0)</f>
        <v>4.4999999999999998E-2</v>
      </c>
      <c r="R37" s="300"/>
      <c r="S37" s="300"/>
      <c r="T37" s="301">
        <f>既存・導入予定!T40</f>
        <v>220</v>
      </c>
      <c r="U37" s="301"/>
      <c r="V37" s="301"/>
      <c r="W37" s="305">
        <f t="shared" si="2"/>
        <v>199.9</v>
      </c>
      <c r="X37" s="306"/>
      <c r="Y37" s="306"/>
      <c r="Z37" s="306"/>
      <c r="AA37" s="307"/>
      <c r="AB37" s="302">
        <f>ROUNDDOWN($W37/1000*'&lt;チリングユニット&gt;マスタ'!$G$25*'&lt;チリングユニット&gt;マスタ'!$G$28,3)</f>
        <v>5.0999999999999997E-2</v>
      </c>
      <c r="AC37" s="303"/>
      <c r="AD37" s="303"/>
      <c r="AE37" s="303"/>
      <c r="AF37" s="304"/>
      <c r="AI37" s="39" t="s">
        <v>28</v>
      </c>
      <c r="AJ37" s="40">
        <f>VLOOKUP($E37&amp;$W$23&amp;$H37&amp;$AL37&amp;$W$24,'&lt;チリングユニット&gt;マスタ'!$T$10:$AA$345,8,FALSE)</f>
        <v>1.0469999999999999</v>
      </c>
      <c r="AL37" s="85" t="str">
        <f t="shared" si="3"/>
        <v>31.25＜能力≦96.5</v>
      </c>
      <c r="AM37" s="86"/>
      <c r="AN37" s="155">
        <f t="shared" si="4"/>
        <v>20.2</v>
      </c>
      <c r="AO37" s="38"/>
      <c r="AP37" s="38"/>
    </row>
    <row r="38" spans="1:42" ht="15" customHeight="1">
      <c r="B38" s="280"/>
      <c r="C38" s="280"/>
      <c r="D38" s="280"/>
      <c r="E38" s="281">
        <v>10</v>
      </c>
      <c r="F38" s="281"/>
      <c r="G38" s="281"/>
      <c r="H38" s="315" t="str">
        <f>既存・導入予定!H41</f>
        <v>暖房</v>
      </c>
      <c r="I38" s="315"/>
      <c r="J38" s="315"/>
      <c r="K38" s="316">
        <f t="shared" si="0"/>
        <v>105</v>
      </c>
      <c r="L38" s="316"/>
      <c r="M38" s="316"/>
      <c r="N38" s="342">
        <f t="shared" si="1"/>
        <v>5.03</v>
      </c>
      <c r="O38" s="343"/>
      <c r="P38" s="344"/>
      <c r="Q38" s="300">
        <f>VLOOKUP($E38&amp;$I$23&amp;$H38,'&lt;チリングユニット&gt;マスタ'!$L$8:$M$295,2,0)</f>
        <v>0.121</v>
      </c>
      <c r="R38" s="300"/>
      <c r="S38" s="300"/>
      <c r="T38" s="301">
        <f>既存・導入予定!T41</f>
        <v>100</v>
      </c>
      <c r="U38" s="301"/>
      <c r="V38" s="301"/>
      <c r="W38" s="305">
        <f t="shared" si="2"/>
        <v>251.6</v>
      </c>
      <c r="X38" s="306"/>
      <c r="Y38" s="306"/>
      <c r="Z38" s="306"/>
      <c r="AA38" s="307"/>
      <c r="AB38" s="302">
        <f>ROUNDDOWN($W38/1000*'&lt;チリングユニット&gt;マスタ'!$G$25*'&lt;チリングユニット&gt;マスタ'!$G$28,3)</f>
        <v>6.4000000000000001E-2</v>
      </c>
      <c r="AC38" s="303"/>
      <c r="AD38" s="303"/>
      <c r="AE38" s="303"/>
      <c r="AF38" s="304"/>
      <c r="AI38" s="39" t="s">
        <v>29</v>
      </c>
      <c r="AJ38" s="40">
        <f>VLOOKUP($E38&amp;$W$23&amp;$H38&amp;$AL38&amp;$W$24,'&lt;チリングユニット&gt;マスタ'!$T$10:$AA$345,8,FALSE)</f>
        <v>1.018</v>
      </c>
      <c r="AL38" s="85" t="str">
        <f t="shared" si="3"/>
        <v>31.25＜能力≦96.5</v>
      </c>
      <c r="AM38" s="86"/>
      <c r="AN38" s="155">
        <f t="shared" si="4"/>
        <v>20.8</v>
      </c>
      <c r="AO38" s="38"/>
      <c r="AP38" s="38"/>
    </row>
    <row r="39" spans="1:42" ht="15" customHeight="1">
      <c r="B39" s="280"/>
      <c r="C39" s="280"/>
      <c r="D39" s="280"/>
      <c r="E39" s="281">
        <v>11</v>
      </c>
      <c r="F39" s="281"/>
      <c r="G39" s="281"/>
      <c r="H39" s="315" t="str">
        <f>既存・導入予定!H42</f>
        <v>暖房</v>
      </c>
      <c r="I39" s="315"/>
      <c r="J39" s="315"/>
      <c r="K39" s="316">
        <f t="shared" si="0"/>
        <v>105</v>
      </c>
      <c r="L39" s="316"/>
      <c r="M39" s="316"/>
      <c r="N39" s="342">
        <f t="shared" si="1"/>
        <v>5.17</v>
      </c>
      <c r="O39" s="343"/>
      <c r="P39" s="344"/>
      <c r="Q39" s="300">
        <f>VLOOKUP($E39&amp;$I$23&amp;$H39,'&lt;チリングユニット&gt;マスタ'!$L$8:$M$295,2,0)</f>
        <v>0.254</v>
      </c>
      <c r="R39" s="300"/>
      <c r="S39" s="300"/>
      <c r="T39" s="301">
        <f>既存・導入予定!T42</f>
        <v>250</v>
      </c>
      <c r="U39" s="301"/>
      <c r="V39" s="301"/>
      <c r="W39" s="305">
        <f t="shared" si="2"/>
        <v>1289</v>
      </c>
      <c r="X39" s="306"/>
      <c r="Y39" s="306"/>
      <c r="Z39" s="306"/>
      <c r="AA39" s="307"/>
      <c r="AB39" s="302">
        <f>ROUNDDOWN($W39/1000*'&lt;チリングユニット&gt;マスタ'!$G$25*'&lt;チリングユニット&gt;マスタ'!$G$28,3)</f>
        <v>0.33100000000000002</v>
      </c>
      <c r="AC39" s="303"/>
      <c r="AD39" s="303"/>
      <c r="AE39" s="303"/>
      <c r="AF39" s="304"/>
      <c r="AI39" s="39" t="s">
        <v>30</v>
      </c>
      <c r="AJ39" s="40">
        <f>VLOOKUP($E39&amp;$W$23&amp;$H39&amp;$AL39&amp;$W$24,'&lt;チリングユニット&gt;マスタ'!$T$10:$AA$345,8,FALSE)</f>
        <v>1.0449999999999999</v>
      </c>
      <c r="AL39" s="85" t="str">
        <f t="shared" si="3"/>
        <v>31.25＜能力≦96.5</v>
      </c>
      <c r="AM39" s="86"/>
      <c r="AN39" s="155">
        <f t="shared" si="4"/>
        <v>20.3</v>
      </c>
      <c r="AO39" s="38"/>
      <c r="AP39" s="38"/>
    </row>
    <row r="40" spans="1:42" ht="15" customHeight="1" thickBot="1">
      <c r="B40" s="280"/>
      <c r="C40" s="280"/>
      <c r="D40" s="280"/>
      <c r="E40" s="279">
        <v>12</v>
      </c>
      <c r="F40" s="279"/>
      <c r="G40" s="279"/>
      <c r="H40" s="315" t="str">
        <f>既存・導入予定!H43</f>
        <v>暖房</v>
      </c>
      <c r="I40" s="315"/>
      <c r="J40" s="315"/>
      <c r="K40" s="316">
        <f t="shared" si="0"/>
        <v>105</v>
      </c>
      <c r="L40" s="316"/>
      <c r="M40" s="316"/>
      <c r="N40" s="342">
        <f t="shared" si="1"/>
        <v>5.34</v>
      </c>
      <c r="O40" s="343"/>
      <c r="P40" s="344"/>
      <c r="Q40" s="300">
        <f>VLOOKUP($E40&amp;$I$23&amp;$H40,'&lt;チリングユニット&gt;マスタ'!$L$8:$M$295,2,0)</f>
        <v>0.42199999999999999</v>
      </c>
      <c r="R40" s="300"/>
      <c r="S40" s="300"/>
      <c r="T40" s="301">
        <f>既存・導入予定!T43</f>
        <v>300</v>
      </c>
      <c r="U40" s="301"/>
      <c r="V40" s="301"/>
      <c r="W40" s="305">
        <f t="shared" si="2"/>
        <v>2481.3000000000002</v>
      </c>
      <c r="X40" s="306"/>
      <c r="Y40" s="306"/>
      <c r="Z40" s="306"/>
      <c r="AA40" s="307"/>
      <c r="AB40" s="302">
        <f>ROUNDDOWN($W40/1000*'&lt;チリングユニット&gt;マスタ'!$G$25*'&lt;チリングユニット&gt;マスタ'!$G$28,3)</f>
        <v>0.63800000000000001</v>
      </c>
      <c r="AC40" s="303"/>
      <c r="AD40" s="303"/>
      <c r="AE40" s="303"/>
      <c r="AF40" s="304"/>
      <c r="AI40" s="39" t="s">
        <v>31</v>
      </c>
      <c r="AJ40" s="40">
        <f>VLOOKUP($E40&amp;$W$23&amp;$H40&amp;$AL40&amp;$W$24,'&lt;チリングユニット&gt;マスタ'!$T$10:$AA$345,8,FALSE)</f>
        <v>1.079</v>
      </c>
      <c r="AL40" s="85" t="str">
        <f>VLOOKUP($W$23,$AI$8:$AJ$10,2,FALSE)</f>
        <v>31.25＜能力≦96.5</v>
      </c>
      <c r="AM40" s="86"/>
      <c r="AN40" s="155">
        <f t="shared" si="4"/>
        <v>19.600000000000001</v>
      </c>
      <c r="AO40" s="38"/>
      <c r="AP40" s="38"/>
    </row>
    <row r="41" spans="1:42" ht="15" customHeight="1" thickTop="1">
      <c r="B41" s="280"/>
      <c r="C41" s="280"/>
      <c r="D41" s="280"/>
      <c r="E41" s="278" t="s">
        <v>51</v>
      </c>
      <c r="F41" s="278"/>
      <c r="G41" s="278"/>
      <c r="H41" s="352"/>
      <c r="I41" s="353"/>
      <c r="J41" s="354"/>
      <c r="K41" s="352"/>
      <c r="L41" s="353"/>
      <c r="M41" s="354"/>
      <c r="N41" s="355"/>
      <c r="O41" s="356"/>
      <c r="P41" s="357"/>
      <c r="Q41" s="352"/>
      <c r="R41" s="353"/>
      <c r="S41" s="354"/>
      <c r="T41" s="358">
        <f>SUM(T29:V40)</f>
        <v>2500</v>
      </c>
      <c r="U41" s="358"/>
      <c r="V41" s="358"/>
      <c r="W41" s="359">
        <f>SUM(W29:AA40)</f>
        <v>10133.100000000002</v>
      </c>
      <c r="X41" s="360"/>
      <c r="Y41" s="360"/>
      <c r="Z41" s="360"/>
      <c r="AA41" s="361"/>
      <c r="AB41" s="349">
        <f>SUM(AB29:AF40)</f>
        <v>2.6029999999999998</v>
      </c>
      <c r="AC41" s="350"/>
      <c r="AD41" s="350"/>
      <c r="AE41" s="350"/>
      <c r="AF41" s="351"/>
      <c r="AL41" s="151"/>
      <c r="AM41" s="150"/>
      <c r="AN41" s="38"/>
      <c r="AO41" s="38"/>
      <c r="AP41" s="38"/>
    </row>
    <row r="42" spans="1:42" ht="15" customHeight="1">
      <c r="E42" s="41"/>
      <c r="F42" s="41"/>
      <c r="G42" s="41"/>
      <c r="AL42" s="42"/>
      <c r="AM42" s="31"/>
    </row>
    <row r="43" spans="1:42" ht="38.25" customHeight="1">
      <c r="A43" s="43"/>
      <c r="B43" s="277"/>
      <c r="C43" s="277"/>
      <c r="D43" s="44"/>
      <c r="E43" s="44"/>
      <c r="F43" s="44"/>
      <c r="G43" s="44"/>
      <c r="H43" s="44"/>
      <c r="I43" s="43"/>
      <c r="J43" s="43"/>
      <c r="K43" s="43"/>
      <c r="L43" s="43"/>
      <c r="P43" s="312" t="s">
        <v>121</v>
      </c>
      <c r="Q43" s="313"/>
      <c r="R43" s="313"/>
      <c r="S43" s="313"/>
      <c r="T43" s="313"/>
      <c r="U43" s="313"/>
      <c r="V43" s="314"/>
      <c r="W43" s="346">
        <f>AB41</f>
        <v>2.6029999999999998</v>
      </c>
      <c r="X43" s="347"/>
      <c r="Y43" s="347"/>
      <c r="Z43" s="347"/>
      <c r="AA43" s="347"/>
      <c r="AB43" s="347"/>
      <c r="AC43" s="347"/>
      <c r="AD43" s="347"/>
      <c r="AE43" s="347"/>
      <c r="AF43" s="348"/>
      <c r="AL43" s="42"/>
      <c r="AM43" s="31"/>
    </row>
    <row r="44" spans="1:42" ht="22.5" customHeight="1">
      <c r="AL44" s="42"/>
      <c r="AM44" s="31"/>
    </row>
    <row r="45" spans="1:42" ht="13.5" customHeight="1">
      <c r="AI45" s="45"/>
      <c r="AJ45" s="45"/>
      <c r="AL45" s="46"/>
      <c r="AM45" s="31"/>
    </row>
    <row r="46" spans="1:42">
      <c r="AI46" s="45"/>
      <c r="AJ46" s="45"/>
      <c r="AL46" s="46"/>
      <c r="AM46" s="31"/>
    </row>
    <row r="47" spans="1:42">
      <c r="AI47" s="45"/>
      <c r="AJ47" s="45"/>
      <c r="AL47" s="46"/>
      <c r="AM47" s="31"/>
    </row>
    <row r="48" spans="1:42">
      <c r="AI48" s="45"/>
      <c r="AJ48" s="45"/>
      <c r="AL48" s="46"/>
      <c r="AM48" s="31"/>
    </row>
    <row r="49" spans="35:39">
      <c r="AI49" s="45"/>
      <c r="AJ49" s="45"/>
      <c r="AL49" s="46"/>
      <c r="AM49" s="31"/>
    </row>
    <row r="50" spans="35:39">
      <c r="AI50" s="45"/>
      <c r="AJ50" s="45"/>
      <c r="AL50" s="46"/>
      <c r="AM50" s="31"/>
    </row>
    <row r="52" spans="35:39">
      <c r="AJ52" s="47"/>
      <c r="AK52" s="47"/>
    </row>
    <row r="53" spans="35:39">
      <c r="AI53" s="12"/>
      <c r="AJ53" s="48"/>
      <c r="AM53" s="12"/>
    </row>
    <row r="54" spans="35:39">
      <c r="AI54" s="12"/>
      <c r="AM54" s="12"/>
    </row>
    <row r="55" spans="35:39">
      <c r="AI55" s="12"/>
      <c r="AJ55" s="12"/>
      <c r="AM55" s="12"/>
    </row>
    <row r="56" spans="35:39">
      <c r="AI56" s="12"/>
      <c r="AM56" s="12"/>
    </row>
    <row r="57" spans="35:39">
      <c r="AI57" s="12"/>
      <c r="AJ57" s="12"/>
      <c r="AK57" s="12"/>
      <c r="AL57" s="12"/>
      <c r="AM57" s="12"/>
    </row>
    <row r="58" spans="35:39">
      <c r="AI58" s="12"/>
      <c r="AJ58" s="12"/>
      <c r="AK58" s="12"/>
      <c r="AL58" s="12"/>
      <c r="AM58" s="12"/>
    </row>
    <row r="59" spans="35:39">
      <c r="AI59" s="12"/>
      <c r="AJ59" s="12"/>
      <c r="AK59" s="12"/>
      <c r="AL59" s="12"/>
      <c r="AM59" s="12"/>
    </row>
    <row r="60" spans="35:39">
      <c r="AI60" s="12"/>
      <c r="AJ60" s="12"/>
      <c r="AK60" s="12"/>
      <c r="AL60" s="12"/>
      <c r="AM60" s="12"/>
    </row>
    <row r="61" spans="35:39">
      <c r="AI61" s="12"/>
      <c r="AJ61" s="12"/>
      <c r="AK61" s="12"/>
      <c r="AL61" s="12"/>
      <c r="AM61" s="12"/>
    </row>
    <row r="62" spans="35:39">
      <c r="AI62" s="12"/>
      <c r="AJ62" s="12"/>
      <c r="AK62" s="12"/>
      <c r="AL62" s="12"/>
      <c r="AM62" s="12"/>
    </row>
    <row r="63" spans="35:39">
      <c r="AI63" s="12"/>
      <c r="AJ63" s="12"/>
      <c r="AK63" s="12"/>
      <c r="AL63" s="12"/>
      <c r="AM63" s="12"/>
    </row>
    <row r="64" spans="35:39">
      <c r="AI64" s="12"/>
      <c r="AJ64" s="12"/>
      <c r="AK64" s="12"/>
      <c r="AL64" s="12"/>
      <c r="AM64" s="12"/>
    </row>
  </sheetData>
  <sheetProtection selectLockedCells="1"/>
  <mergeCells count="181">
    <mergeCell ref="K40:M40"/>
    <mergeCell ref="Q39:S39"/>
    <mergeCell ref="N35:P35"/>
    <mergeCell ref="W35:AA35"/>
    <mergeCell ref="AB38:AF38"/>
    <mergeCell ref="AB40:AF40"/>
    <mergeCell ref="AB41:AF41"/>
    <mergeCell ref="H41:J41"/>
    <mergeCell ref="K41:M41"/>
    <mergeCell ref="Q41:S41"/>
    <mergeCell ref="N41:P41"/>
    <mergeCell ref="T36:V36"/>
    <mergeCell ref="T37:V37"/>
    <mergeCell ref="T38:V38"/>
    <mergeCell ref="T39:V39"/>
    <mergeCell ref="T40:V40"/>
    <mergeCell ref="T41:V41"/>
    <mergeCell ref="W36:AA36"/>
    <mergeCell ref="W37:AA37"/>
    <mergeCell ref="W38:AA38"/>
    <mergeCell ref="W39:AA39"/>
    <mergeCell ref="W40:AA40"/>
    <mergeCell ref="W41:AA41"/>
    <mergeCell ref="Q36:S36"/>
    <mergeCell ref="Q37:S37"/>
    <mergeCell ref="K39:M39"/>
    <mergeCell ref="Q40:S40"/>
    <mergeCell ref="W43:AF43"/>
    <mergeCell ref="H29:J29"/>
    <mergeCell ref="H30:J30"/>
    <mergeCell ref="H31:J31"/>
    <mergeCell ref="H32:J32"/>
    <mergeCell ref="H33:J33"/>
    <mergeCell ref="H34:J34"/>
    <mergeCell ref="H35:J35"/>
    <mergeCell ref="H36:J36"/>
    <mergeCell ref="H37:J37"/>
    <mergeCell ref="AB34:AF34"/>
    <mergeCell ref="N36:P36"/>
    <mergeCell ref="N37:P37"/>
    <mergeCell ref="N38:P38"/>
    <mergeCell ref="N39:P39"/>
    <mergeCell ref="N40:P40"/>
    <mergeCell ref="H39:J39"/>
    <mergeCell ref="H40:J40"/>
    <mergeCell ref="K29:M29"/>
    <mergeCell ref="K30:M30"/>
    <mergeCell ref="K31:M31"/>
    <mergeCell ref="K32:M32"/>
    <mergeCell ref="K33:M33"/>
    <mergeCell ref="K34:M34"/>
    <mergeCell ref="B4:H4"/>
    <mergeCell ref="I4:R4"/>
    <mergeCell ref="S5:V5"/>
    <mergeCell ref="B5:H5"/>
    <mergeCell ref="I5:R5"/>
    <mergeCell ref="S4:V4"/>
    <mergeCell ref="E12:H12"/>
    <mergeCell ref="B19:D21"/>
    <mergeCell ref="N29:P29"/>
    <mergeCell ref="N30:P30"/>
    <mergeCell ref="N31:P31"/>
    <mergeCell ref="N32:P32"/>
    <mergeCell ref="N33:P33"/>
    <mergeCell ref="N34:P34"/>
    <mergeCell ref="I24:R24"/>
    <mergeCell ref="B14:D17"/>
    <mergeCell ref="E14:H14"/>
    <mergeCell ref="E16:H16"/>
    <mergeCell ref="I16:R16"/>
    <mergeCell ref="S16:V16"/>
    <mergeCell ref="I12:AF12"/>
    <mergeCell ref="I14:AF14"/>
    <mergeCell ref="E15:H15"/>
    <mergeCell ref="I15:R15"/>
    <mergeCell ref="S15:V15"/>
    <mergeCell ref="W15:AF15"/>
    <mergeCell ref="I17:AF17"/>
    <mergeCell ref="W29:AA29"/>
    <mergeCell ref="W4:AF4"/>
    <mergeCell ref="E8:H8"/>
    <mergeCell ref="I8:R8"/>
    <mergeCell ref="S8:V8"/>
    <mergeCell ref="W8:AF8"/>
    <mergeCell ref="E9:H9"/>
    <mergeCell ref="I9:AF9"/>
    <mergeCell ref="E10:H10"/>
    <mergeCell ref="E11:H11"/>
    <mergeCell ref="W5:AF5"/>
    <mergeCell ref="I10:AF10"/>
    <mergeCell ref="I11:AF11"/>
    <mergeCell ref="AJ24:AM24"/>
    <mergeCell ref="AN24:AW24"/>
    <mergeCell ref="E19:R19"/>
    <mergeCell ref="S19:AF19"/>
    <mergeCell ref="E20:H20"/>
    <mergeCell ref="I20:O20"/>
    <mergeCell ref="P20:R20"/>
    <mergeCell ref="S20:V20"/>
    <mergeCell ref="W20:AC20"/>
    <mergeCell ref="AD20:AF20"/>
    <mergeCell ref="E21:H21"/>
    <mergeCell ref="I21:O21"/>
    <mergeCell ref="P21:R21"/>
    <mergeCell ref="S21:V21"/>
    <mergeCell ref="W21:AC21"/>
    <mergeCell ref="AD21:AF21"/>
    <mergeCell ref="S23:V23"/>
    <mergeCell ref="W23:AF23"/>
    <mergeCell ref="K35:M35"/>
    <mergeCell ref="K36:M36"/>
    <mergeCell ref="K37:M37"/>
    <mergeCell ref="K38:M38"/>
    <mergeCell ref="W34:AA34"/>
    <mergeCell ref="AB27:AF27"/>
    <mergeCell ref="E29:G29"/>
    <mergeCell ref="AB29:AF29"/>
    <mergeCell ref="S24:V24"/>
    <mergeCell ref="W24:AF24"/>
    <mergeCell ref="Q29:S29"/>
    <mergeCell ref="T29:V29"/>
    <mergeCell ref="AB30:AF30"/>
    <mergeCell ref="E27:G28"/>
    <mergeCell ref="AB28:AF28"/>
    <mergeCell ref="Q27:S27"/>
    <mergeCell ref="Q28:S28"/>
    <mergeCell ref="T27:V27"/>
    <mergeCell ref="T28:V28"/>
    <mergeCell ref="H27:J28"/>
    <mergeCell ref="K27:M27"/>
    <mergeCell ref="K28:M28"/>
    <mergeCell ref="W27:AA27"/>
    <mergeCell ref="W28:AA28"/>
    <mergeCell ref="Q38:S38"/>
    <mergeCell ref="P43:V43"/>
    <mergeCell ref="B43:C43"/>
    <mergeCell ref="E41:G41"/>
    <mergeCell ref="E40:G40"/>
    <mergeCell ref="B27:D41"/>
    <mergeCell ref="E39:G39"/>
    <mergeCell ref="E35:G35"/>
    <mergeCell ref="AB35:AF35"/>
    <mergeCell ref="E34:G34"/>
    <mergeCell ref="Q34:S34"/>
    <mergeCell ref="Q35:S35"/>
    <mergeCell ref="T34:V34"/>
    <mergeCell ref="T35:V35"/>
    <mergeCell ref="AB39:AF39"/>
    <mergeCell ref="E38:G38"/>
    <mergeCell ref="AB36:AF36"/>
    <mergeCell ref="E37:G37"/>
    <mergeCell ref="AB37:AF37"/>
    <mergeCell ref="E36:G36"/>
    <mergeCell ref="H38:J38"/>
    <mergeCell ref="E31:G31"/>
    <mergeCell ref="AB31:AF31"/>
    <mergeCell ref="E30:G30"/>
    <mergeCell ref="B8:D12"/>
    <mergeCell ref="N27:P28"/>
    <mergeCell ref="B23:D24"/>
    <mergeCell ref="Q30:S30"/>
    <mergeCell ref="Q31:S31"/>
    <mergeCell ref="T31:V31"/>
    <mergeCell ref="AB32:AF32"/>
    <mergeCell ref="E33:G33"/>
    <mergeCell ref="AB33:AF33"/>
    <mergeCell ref="E32:G32"/>
    <mergeCell ref="Q32:S32"/>
    <mergeCell ref="Q33:S33"/>
    <mergeCell ref="T32:V32"/>
    <mergeCell ref="T33:V33"/>
    <mergeCell ref="W31:AA31"/>
    <mergeCell ref="W32:AA32"/>
    <mergeCell ref="W33:AA33"/>
    <mergeCell ref="W30:AA30"/>
    <mergeCell ref="T30:V30"/>
    <mergeCell ref="E24:H24"/>
    <mergeCell ref="E23:H23"/>
    <mergeCell ref="I23:R23"/>
    <mergeCell ref="W16:AF16"/>
    <mergeCell ref="E17:H17"/>
  </mergeCells>
  <phoneticPr fontId="1"/>
  <conditionalFormatting sqref="T29:T40">
    <cfRule type="expression" dxfId="0" priority="4">
      <formula>#REF!="独自計算"</formula>
    </cfRule>
  </conditionalFormatting>
  <dataValidations count="4">
    <dataValidation type="list" allowBlank="1" showInputMessage="1" showErrorMessage="1" sqref="I14:AF14">
      <formula1>"水冷機器/冷房基準でCOP5.0以上のこと,空冷機器/冷房基準でCOP3.6以上のこと"</formula1>
    </dataValidation>
    <dataValidation type="list" allowBlank="1" showInputMessage="1" showErrorMessage="1" sqref="I12:R12">
      <formula1>"2016,2017"</formula1>
    </dataValidation>
    <dataValidation type="list" allowBlank="1" showInputMessage="1" showErrorMessage="1" sqref="AN24:AW24">
      <formula1>INDIRECT($W$23)</formula1>
    </dataValidation>
    <dataValidation type="list" allowBlank="1" showInputMessage="1" showErrorMessage="1" sqref="W4:AF4">
      <formula1>"既存設備,導入予定設備"</formula1>
    </dataValidation>
  </dataValidations>
  <printOptions horizontalCentered="1"/>
  <pageMargins left="0" right="0" top="0" bottom="0" header="0.15748031496062992" footer="0.15748031496062992"/>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'&lt;チリングユニット&gt;マスタ'!$G$19:$G$22</xm:f>
          </x14:formula1>
          <xm:sqref>W24:AF24</xm:sqref>
        </x14:dataValidation>
        <x14:dataValidation type="list" allowBlank="1" showInputMessage="1" showErrorMessage="1">
          <x14:formula1>
            <xm:f>'&lt;チリングユニット&gt;マスタ'!$G$12:$G$16</xm:f>
          </x14:formula1>
          <xm:sqref>I24:R24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N513"/>
  <sheetViews>
    <sheetView topLeftCell="A26" zoomScale="85" zoomScaleNormal="85" zoomScaleSheetLayoutView="70" workbookViewId="0">
      <selection activeCell="E75" sqref="E75:E76"/>
    </sheetView>
  </sheetViews>
  <sheetFormatPr defaultRowHeight="13.5"/>
  <cols>
    <col min="1" max="1" width="4.75" style="14" customWidth="1"/>
    <col min="2" max="3" width="14.875" style="14" customWidth="1"/>
    <col min="4" max="4" width="2.75" style="14" customWidth="1"/>
    <col min="5" max="5" width="9" style="14"/>
    <col min="6" max="6" width="2.75" style="14" customWidth="1"/>
    <col min="7" max="7" width="17.375" style="14" bestFit="1" customWidth="1"/>
    <col min="8" max="8" width="2.75" style="14" customWidth="1"/>
    <col min="9" max="9" width="4.5" style="14" customWidth="1"/>
    <col min="10" max="10" width="7.125" style="14" bestFit="1" customWidth="1"/>
    <col min="11" max="11" width="8.125" style="14" bestFit="1" customWidth="1"/>
    <col min="12" max="12" width="13.375" style="14" bestFit="1" customWidth="1"/>
    <col min="13" max="13" width="13" style="14" bestFit="1" customWidth="1"/>
    <col min="14" max="14" width="2.75" style="14" customWidth="1"/>
    <col min="15" max="15" width="4.25" style="14" customWidth="1"/>
    <col min="16" max="16" width="19.25" style="14" bestFit="1" customWidth="1"/>
    <col min="17" max="17" width="9" style="14"/>
    <col min="18" max="18" width="15.5" style="14" bestFit="1" customWidth="1"/>
    <col min="19" max="19" width="12.625" style="14" bestFit="1" customWidth="1"/>
    <col min="20" max="20" width="36.875" style="14" customWidth="1"/>
    <col min="21" max="21" width="10.75" style="14" customWidth="1"/>
    <col min="22" max="22" width="16.125" style="89" bestFit="1" customWidth="1"/>
    <col min="23" max="23" width="15" style="89" bestFit="1" customWidth="1"/>
    <col min="24" max="24" width="16.125" style="89" bestFit="1" customWidth="1"/>
    <col min="25" max="25" width="15" style="89" bestFit="1" customWidth="1"/>
    <col min="26" max="26" width="9" style="90"/>
    <col min="27" max="27" width="9" style="14"/>
    <col min="28" max="28" width="3.625" style="14" customWidth="1"/>
    <col min="29" max="29" width="3.875" style="14" bestFit="1" customWidth="1"/>
    <col min="30" max="30" width="15.625" style="14" bestFit="1" customWidth="1"/>
    <col min="31" max="31" width="15.5" style="14" bestFit="1" customWidth="1"/>
    <col min="32" max="16384" width="9" style="14"/>
  </cols>
  <sheetData>
    <row r="1" spans="2:40" ht="14.25" thickBot="1"/>
    <row r="2" spans="2:40" ht="15" thickBot="1">
      <c r="B2" s="91" t="s">
        <v>109</v>
      </c>
      <c r="C2" s="92"/>
      <c r="D2" s="93"/>
      <c r="E2" s="93"/>
      <c r="F2" s="94"/>
      <c r="G2" s="95"/>
      <c r="J2" s="87"/>
    </row>
    <row r="3" spans="2:40">
      <c r="Y3" s="96"/>
      <c r="Z3" s="97"/>
    </row>
    <row r="4" spans="2:40">
      <c r="Y4" s="98"/>
      <c r="Z4" s="99"/>
    </row>
    <row r="5" spans="2:40">
      <c r="Y5" s="96"/>
      <c r="Z5" s="97"/>
    </row>
    <row r="6" spans="2:40">
      <c r="B6" s="14" t="s">
        <v>22</v>
      </c>
      <c r="E6" s="14" t="s">
        <v>23</v>
      </c>
      <c r="G6" s="14" t="s">
        <v>71</v>
      </c>
      <c r="I6" s="14" t="s">
        <v>42</v>
      </c>
    </row>
    <row r="7" spans="2:40">
      <c r="B7" s="33" t="s">
        <v>252</v>
      </c>
      <c r="C7" s="33" t="s">
        <v>11</v>
      </c>
      <c r="E7" s="100" t="s">
        <v>249</v>
      </c>
      <c r="G7" s="101" t="s">
        <v>72</v>
      </c>
      <c r="I7" s="102" t="s">
        <v>344</v>
      </c>
      <c r="J7" s="102" t="s">
        <v>345</v>
      </c>
      <c r="K7" s="102" t="s">
        <v>346</v>
      </c>
      <c r="L7" s="101" t="s">
        <v>347</v>
      </c>
      <c r="M7" s="103" t="s">
        <v>348</v>
      </c>
      <c r="O7" s="14" t="s">
        <v>53</v>
      </c>
    </row>
    <row r="8" spans="2:40" ht="13.5" customHeight="1">
      <c r="B8" s="33" t="s">
        <v>253</v>
      </c>
      <c r="C8" s="33" t="s">
        <v>10</v>
      </c>
      <c r="E8" s="104">
        <v>1950</v>
      </c>
      <c r="G8" s="101" t="s">
        <v>141</v>
      </c>
      <c r="I8" s="105">
        <v>1</v>
      </c>
      <c r="J8" s="106" t="s">
        <v>1</v>
      </c>
      <c r="K8" s="107" t="s">
        <v>337</v>
      </c>
      <c r="L8" s="107" t="s">
        <v>349</v>
      </c>
      <c r="M8" s="88">
        <v>0</v>
      </c>
      <c r="N8" s="108"/>
      <c r="O8" s="370" t="s">
        <v>38</v>
      </c>
      <c r="P8" s="366" t="s">
        <v>70</v>
      </c>
      <c r="Q8" s="366" t="s">
        <v>301</v>
      </c>
      <c r="R8" s="366" t="s">
        <v>99</v>
      </c>
      <c r="S8" s="366" t="s">
        <v>100</v>
      </c>
      <c r="T8" s="362" t="s">
        <v>20</v>
      </c>
      <c r="U8" s="366" t="s">
        <v>243</v>
      </c>
      <c r="V8" s="364" t="s">
        <v>220</v>
      </c>
      <c r="W8" s="365"/>
      <c r="X8" s="364" t="s">
        <v>221</v>
      </c>
      <c r="Y8" s="365"/>
      <c r="Z8" s="366" t="s">
        <v>15</v>
      </c>
      <c r="AA8" s="368" t="s">
        <v>54</v>
      </c>
      <c r="AC8" s="7"/>
      <c r="AD8" s="7"/>
      <c r="AE8" s="7"/>
    </row>
    <row r="9" spans="2:40" ht="13.5" customHeight="1">
      <c r="B9" s="33" t="s">
        <v>254</v>
      </c>
      <c r="C9" s="33" t="s">
        <v>10</v>
      </c>
      <c r="E9" s="104">
        <v>1951</v>
      </c>
      <c r="G9" s="101" t="s">
        <v>102</v>
      </c>
      <c r="I9" s="105">
        <v>1</v>
      </c>
      <c r="J9" s="107" t="s">
        <v>1</v>
      </c>
      <c r="K9" s="107" t="s">
        <v>338</v>
      </c>
      <c r="L9" s="107" t="s">
        <v>350</v>
      </c>
      <c r="M9" s="88">
        <v>0.19900000000000001</v>
      </c>
      <c r="N9" s="108"/>
      <c r="O9" s="371"/>
      <c r="P9" s="367"/>
      <c r="Q9" s="367"/>
      <c r="R9" s="367"/>
      <c r="S9" s="367"/>
      <c r="T9" s="363"/>
      <c r="U9" s="367"/>
      <c r="V9" s="109" t="s">
        <v>16</v>
      </c>
      <c r="W9" s="109" t="s">
        <v>17</v>
      </c>
      <c r="X9" s="109" t="s">
        <v>16</v>
      </c>
      <c r="Y9" s="109" t="s">
        <v>17</v>
      </c>
      <c r="Z9" s="367"/>
      <c r="AA9" s="369"/>
      <c r="AC9" s="7"/>
      <c r="AD9" s="7"/>
      <c r="AE9" s="7"/>
    </row>
    <row r="10" spans="2:40" ht="13.5" customHeight="1">
      <c r="B10" s="33" t="s">
        <v>255</v>
      </c>
      <c r="C10" s="33" t="s">
        <v>4</v>
      </c>
      <c r="E10" s="104">
        <v>1952</v>
      </c>
      <c r="I10" s="105">
        <v>1</v>
      </c>
      <c r="J10" s="107" t="s">
        <v>2</v>
      </c>
      <c r="K10" s="107" t="s">
        <v>337</v>
      </c>
      <c r="L10" s="107" t="s">
        <v>351</v>
      </c>
      <c r="M10" s="88">
        <v>0</v>
      </c>
      <c r="N10" s="108"/>
      <c r="O10" s="4">
        <v>1</v>
      </c>
      <c r="P10" s="110" t="s">
        <v>72</v>
      </c>
      <c r="Q10" s="111" t="s">
        <v>103</v>
      </c>
      <c r="R10" s="112" t="s">
        <v>91</v>
      </c>
      <c r="S10" s="101" t="s">
        <v>89</v>
      </c>
      <c r="T10" s="113" t="str">
        <f>O10&amp;P10&amp;Q10&amp;R10&amp;S10</f>
        <v>1水冷式冷房能力≦35ON/OFF制御</v>
      </c>
      <c r="U10" s="114" t="s">
        <v>223</v>
      </c>
      <c r="V10" s="115">
        <v>0.1220657277</v>
      </c>
      <c r="W10" s="115">
        <v>0.87793427229999998</v>
      </c>
      <c r="X10" s="115">
        <v>0.1112216198</v>
      </c>
      <c r="Y10" s="115">
        <v>0.88335632630000005</v>
      </c>
      <c r="Z10" s="116">
        <f>VLOOKUP(O10,既存・導入予定!$E$32:$S$43,13,0)</f>
        <v>0.56100000000000005</v>
      </c>
      <c r="AA10" s="117">
        <f>ROUNDDOWN(IF(Z10&gt;=0.5,V10*Z10+W10,X10*Z10+Y10),3)</f>
        <v>0.94599999999999995</v>
      </c>
      <c r="AC10" s="7"/>
      <c r="AD10" s="160"/>
      <c r="AE10" s="161"/>
      <c r="AK10" s="118"/>
    </row>
    <row r="11" spans="2:40" ht="13.5" customHeight="1">
      <c r="B11" s="33" t="s">
        <v>256</v>
      </c>
      <c r="C11" s="33" t="s">
        <v>4</v>
      </c>
      <c r="E11" s="104">
        <v>1953</v>
      </c>
      <c r="G11" s="14" t="s">
        <v>78</v>
      </c>
      <c r="I11" s="105">
        <v>1</v>
      </c>
      <c r="J11" s="107" t="s">
        <v>2</v>
      </c>
      <c r="K11" s="107" t="s">
        <v>338</v>
      </c>
      <c r="L11" s="107" t="s">
        <v>352</v>
      </c>
      <c r="M11" s="88">
        <v>0.221</v>
      </c>
      <c r="N11" s="108"/>
      <c r="O11" s="4">
        <v>1</v>
      </c>
      <c r="P11" s="110" t="s">
        <v>72</v>
      </c>
      <c r="Q11" s="111" t="s">
        <v>104</v>
      </c>
      <c r="R11" s="112" t="s">
        <v>91</v>
      </c>
      <c r="S11" s="101" t="s">
        <v>88</v>
      </c>
      <c r="T11" s="113" t="str">
        <f t="shared" ref="T11:T31" si="0">O11&amp;P11&amp;Q11&amp;R11&amp;S11</f>
        <v>1水冷式冷房能力≦35段階制御</v>
      </c>
      <c r="U11" s="114" t="s">
        <v>223</v>
      </c>
      <c r="V11" s="115">
        <v>0.1220657277</v>
      </c>
      <c r="W11" s="115">
        <v>0.87793427229999998</v>
      </c>
      <c r="X11" s="115">
        <v>0.1112216198</v>
      </c>
      <c r="Y11" s="115">
        <v>0.88335632630000005</v>
      </c>
      <c r="Z11" s="116">
        <f>VLOOKUP(O11,既存・導入予定!$E$32:$S$43,13,0)</f>
        <v>0.56100000000000005</v>
      </c>
      <c r="AA11" s="117">
        <f t="shared" ref="AA11:AA74" si="1">ROUNDDOWN(IF(Z11&gt;=0.5,V11*Z11+W11,X11*Z11+Y11),3)</f>
        <v>0.94599999999999995</v>
      </c>
      <c r="AC11" s="7"/>
      <c r="AD11" s="160"/>
      <c r="AE11" s="161"/>
      <c r="AK11" s="118"/>
    </row>
    <row r="12" spans="2:40" ht="13.5" customHeight="1">
      <c r="B12" s="33" t="s">
        <v>257</v>
      </c>
      <c r="C12" s="33" t="s">
        <v>4</v>
      </c>
      <c r="E12" s="104">
        <v>1954</v>
      </c>
      <c r="G12" s="33" t="s">
        <v>79</v>
      </c>
      <c r="I12" s="105">
        <v>1</v>
      </c>
      <c r="J12" s="107" t="s">
        <v>3</v>
      </c>
      <c r="K12" s="107" t="s">
        <v>337</v>
      </c>
      <c r="L12" s="107" t="s">
        <v>353</v>
      </c>
      <c r="M12" s="88">
        <v>0</v>
      </c>
      <c r="N12" s="108"/>
      <c r="O12" s="4">
        <v>1</v>
      </c>
      <c r="P12" s="110" t="s">
        <v>72</v>
      </c>
      <c r="Q12" s="111" t="s">
        <v>104</v>
      </c>
      <c r="R12" s="112" t="s">
        <v>92</v>
      </c>
      <c r="S12" s="101" t="s">
        <v>89</v>
      </c>
      <c r="T12" s="113" t="str">
        <f>O12&amp;P12&amp;Q12&amp;R12&amp;S12</f>
        <v>1水冷式冷房35＜能力≦104ON/OFF制御</v>
      </c>
      <c r="U12" s="114" t="s">
        <v>224</v>
      </c>
      <c r="V12" s="115">
        <v>-9.6020889100000006E-2</v>
      </c>
      <c r="W12" s="115">
        <v>1.0960208891000001</v>
      </c>
      <c r="X12" s="115">
        <v>0.2477137086</v>
      </c>
      <c r="Y12" s="115">
        <v>0.92415359019999999</v>
      </c>
      <c r="Z12" s="116">
        <f>VLOOKUP(O12,既存・導入予定!$E$32:$S$43,13,0)</f>
        <v>0.56100000000000005</v>
      </c>
      <c r="AA12" s="117">
        <f t="shared" si="1"/>
        <v>1.042</v>
      </c>
      <c r="AC12" s="7"/>
      <c r="AD12" s="160"/>
      <c r="AE12" s="161"/>
    </row>
    <row r="13" spans="2:40" ht="13.5" customHeight="1">
      <c r="B13" s="33" t="s">
        <v>258</v>
      </c>
      <c r="C13" s="33" t="s">
        <v>4</v>
      </c>
      <c r="E13" s="104">
        <v>1955</v>
      </c>
      <c r="G13" s="33" t="s">
        <v>81</v>
      </c>
      <c r="I13" s="105">
        <v>1</v>
      </c>
      <c r="J13" s="107" t="s">
        <v>3</v>
      </c>
      <c r="K13" s="107" t="s">
        <v>338</v>
      </c>
      <c r="L13" s="107" t="s">
        <v>354</v>
      </c>
      <c r="M13" s="88">
        <v>0.26300000000000001</v>
      </c>
      <c r="N13" s="108"/>
      <c r="O13" s="4">
        <v>1</v>
      </c>
      <c r="P13" s="110" t="s">
        <v>72</v>
      </c>
      <c r="Q13" s="111" t="s">
        <v>104</v>
      </c>
      <c r="R13" s="112" t="s">
        <v>92</v>
      </c>
      <c r="S13" s="101" t="s">
        <v>88</v>
      </c>
      <c r="T13" s="113" t="str">
        <f t="shared" si="0"/>
        <v>1水冷式冷房35＜能力≦104段階制御</v>
      </c>
      <c r="U13" s="114" t="s">
        <v>224</v>
      </c>
      <c r="V13" s="115">
        <v>-9.6020889100000006E-2</v>
      </c>
      <c r="W13" s="115">
        <v>1.0960208891000001</v>
      </c>
      <c r="X13" s="115">
        <v>0.2477137086</v>
      </c>
      <c r="Y13" s="115">
        <v>0.92415359019999999</v>
      </c>
      <c r="Z13" s="116">
        <f>VLOOKUP(O13,既存・導入予定!$E$32:$S$43,13,0)</f>
        <v>0.56100000000000005</v>
      </c>
      <c r="AA13" s="117">
        <f t="shared" si="1"/>
        <v>1.042</v>
      </c>
      <c r="AC13" s="7"/>
      <c r="AD13" s="160"/>
      <c r="AE13" s="161"/>
      <c r="AL13" s="118"/>
      <c r="AM13" s="118"/>
      <c r="AN13" s="118"/>
    </row>
    <row r="14" spans="2:40" ht="13.5" customHeight="1">
      <c r="B14" s="119" t="s">
        <v>259</v>
      </c>
      <c r="C14" s="33" t="s">
        <v>4</v>
      </c>
      <c r="E14" s="104">
        <v>1956</v>
      </c>
      <c r="G14" s="33" t="s">
        <v>82</v>
      </c>
      <c r="I14" s="105">
        <v>1</v>
      </c>
      <c r="J14" s="107" t="s">
        <v>4</v>
      </c>
      <c r="K14" s="107" t="s">
        <v>337</v>
      </c>
      <c r="L14" s="107" t="s">
        <v>355</v>
      </c>
      <c r="M14" s="88">
        <v>0</v>
      </c>
      <c r="N14" s="108"/>
      <c r="O14" s="4">
        <v>1</v>
      </c>
      <c r="P14" s="110" t="s">
        <v>72</v>
      </c>
      <c r="Q14" s="111" t="s">
        <v>104</v>
      </c>
      <c r="R14" s="112" t="s">
        <v>92</v>
      </c>
      <c r="S14" s="101" t="s">
        <v>219</v>
      </c>
      <c r="T14" s="113" t="str">
        <f t="shared" si="0"/>
        <v>1水冷式冷房35＜能力≦104インバータ制御</v>
      </c>
      <c r="U14" s="114" t="s">
        <v>225</v>
      </c>
      <c r="V14" s="115">
        <v>-0.14000000000000001</v>
      </c>
      <c r="W14" s="115">
        <v>1.1399999999999999</v>
      </c>
      <c r="X14" s="115">
        <v>0.26122065729999999</v>
      </c>
      <c r="Y14" s="115">
        <v>0.93938967139999996</v>
      </c>
      <c r="Z14" s="116">
        <f>VLOOKUP(O14,既存・導入予定!$E$32:$S$43,13,0)</f>
        <v>0.56100000000000005</v>
      </c>
      <c r="AA14" s="117">
        <f t="shared" si="1"/>
        <v>1.0609999999999999</v>
      </c>
      <c r="AC14" s="7"/>
      <c r="AD14" s="160"/>
      <c r="AE14" s="161"/>
    </row>
    <row r="15" spans="2:40" ht="13.5" customHeight="1">
      <c r="B15" s="119" t="s">
        <v>260</v>
      </c>
      <c r="C15" s="33" t="s">
        <v>9</v>
      </c>
      <c r="E15" s="104">
        <v>1957</v>
      </c>
      <c r="G15" s="33" t="s">
        <v>80</v>
      </c>
      <c r="I15" s="105">
        <v>1</v>
      </c>
      <c r="J15" s="107" t="s">
        <v>4</v>
      </c>
      <c r="K15" s="107" t="s">
        <v>338</v>
      </c>
      <c r="L15" s="107" t="s">
        <v>356</v>
      </c>
      <c r="M15" s="88">
        <v>0.42499999999999999</v>
      </c>
      <c r="N15" s="108"/>
      <c r="O15" s="4">
        <v>1</v>
      </c>
      <c r="P15" s="110" t="s">
        <v>72</v>
      </c>
      <c r="Q15" s="111" t="s">
        <v>104</v>
      </c>
      <c r="R15" s="112" t="s">
        <v>93</v>
      </c>
      <c r="S15" s="101" t="s">
        <v>88</v>
      </c>
      <c r="T15" s="113" t="str">
        <f t="shared" si="0"/>
        <v>1水冷式冷房104＜能力≦420段階制御</v>
      </c>
      <c r="U15" s="114" t="s">
        <v>226</v>
      </c>
      <c r="V15" s="115">
        <v>5.0852387499999999E-2</v>
      </c>
      <c r="W15" s="115">
        <v>0.94914761250000002</v>
      </c>
      <c r="X15" s="115">
        <v>0.1907560442</v>
      </c>
      <c r="Y15" s="115">
        <v>0.87919578409999999</v>
      </c>
      <c r="Z15" s="116">
        <f>VLOOKUP(O15,既存・導入予定!$E$32:$S$43,13,0)</f>
        <v>0.56100000000000005</v>
      </c>
      <c r="AA15" s="117">
        <f t="shared" si="1"/>
        <v>0.97699999999999998</v>
      </c>
      <c r="AC15" s="7"/>
      <c r="AD15" s="160"/>
      <c r="AE15" s="161"/>
    </row>
    <row r="16" spans="2:40" ht="13.5" customHeight="1">
      <c r="B16" s="33" t="s">
        <v>261</v>
      </c>
      <c r="C16" s="33" t="s">
        <v>9</v>
      </c>
      <c r="E16" s="104">
        <v>1958</v>
      </c>
      <c r="G16" s="33" t="s">
        <v>244</v>
      </c>
      <c r="I16" s="105">
        <v>1</v>
      </c>
      <c r="J16" s="107" t="s">
        <v>5</v>
      </c>
      <c r="K16" s="107" t="s">
        <v>337</v>
      </c>
      <c r="L16" s="107" t="s">
        <v>357</v>
      </c>
      <c r="M16" s="88">
        <v>0</v>
      </c>
      <c r="N16" s="108"/>
      <c r="O16" s="4">
        <v>1</v>
      </c>
      <c r="P16" s="110" t="s">
        <v>72</v>
      </c>
      <c r="Q16" s="111" t="s">
        <v>104</v>
      </c>
      <c r="R16" s="112" t="s">
        <v>93</v>
      </c>
      <c r="S16" s="101" t="s">
        <v>222</v>
      </c>
      <c r="T16" s="113" t="str">
        <f t="shared" si="0"/>
        <v>1水冷式冷房104＜能力≦420スライド弁制御</v>
      </c>
      <c r="U16" s="114" t="s">
        <v>227</v>
      </c>
      <c r="V16" s="115">
        <v>0.21872340430000001</v>
      </c>
      <c r="W16" s="115">
        <v>0.78127659569999997</v>
      </c>
      <c r="X16" s="115">
        <v>0.76152586509999998</v>
      </c>
      <c r="Y16" s="115">
        <v>0.50987536529999999</v>
      </c>
      <c r="Z16" s="116">
        <f>VLOOKUP(O16,既存・導入予定!$E$32:$S$43,13,0)</f>
        <v>0.56100000000000005</v>
      </c>
      <c r="AA16" s="117">
        <f t="shared" si="1"/>
        <v>0.90300000000000002</v>
      </c>
      <c r="AC16" s="7"/>
      <c r="AD16" s="160"/>
      <c r="AE16" s="161"/>
    </row>
    <row r="17" spans="2:32" ht="14.25" customHeight="1" thickBot="1">
      <c r="B17" s="33" t="s">
        <v>262</v>
      </c>
      <c r="C17" s="33" t="s">
        <v>9</v>
      </c>
      <c r="E17" s="104">
        <v>1959</v>
      </c>
      <c r="I17" s="105">
        <v>1</v>
      </c>
      <c r="J17" s="107" t="s">
        <v>5</v>
      </c>
      <c r="K17" s="107" t="s">
        <v>338</v>
      </c>
      <c r="L17" s="107" t="s">
        <v>358</v>
      </c>
      <c r="M17" s="88">
        <v>0.21</v>
      </c>
      <c r="N17" s="108"/>
      <c r="O17" s="5">
        <v>1</v>
      </c>
      <c r="P17" s="120" t="s">
        <v>72</v>
      </c>
      <c r="Q17" s="120" t="s">
        <v>104</v>
      </c>
      <c r="R17" s="121" t="s">
        <v>93</v>
      </c>
      <c r="S17" s="122" t="s">
        <v>219</v>
      </c>
      <c r="T17" s="123" t="str">
        <f t="shared" si="0"/>
        <v>1水冷式冷房104＜能力≦420インバータ制御</v>
      </c>
      <c r="U17" s="124" t="s">
        <v>228</v>
      </c>
      <c r="V17" s="125">
        <v>-0.22</v>
      </c>
      <c r="W17" s="125">
        <v>1.22</v>
      </c>
      <c r="X17" s="125">
        <v>0.1733333333</v>
      </c>
      <c r="Y17" s="125">
        <v>1.0233333333000001</v>
      </c>
      <c r="Z17" s="126">
        <f>VLOOKUP(O17,既存・導入予定!$E$32:$S$43,13,0)</f>
        <v>0.56100000000000005</v>
      </c>
      <c r="AA17" s="127">
        <f t="shared" si="1"/>
        <v>1.0960000000000001</v>
      </c>
      <c r="AC17" s="7"/>
      <c r="AD17" s="160"/>
      <c r="AE17" s="161"/>
    </row>
    <row r="18" spans="2:32" ht="13.5" customHeight="1">
      <c r="B18" s="33" t="s">
        <v>263</v>
      </c>
      <c r="C18" s="33" t="s">
        <v>9</v>
      </c>
      <c r="E18" s="104">
        <v>1960</v>
      </c>
      <c r="G18" s="14" t="s">
        <v>87</v>
      </c>
      <c r="I18" s="105">
        <v>1</v>
      </c>
      <c r="J18" s="107" t="s">
        <v>6</v>
      </c>
      <c r="K18" s="107" t="s">
        <v>337</v>
      </c>
      <c r="L18" s="107" t="s">
        <v>359</v>
      </c>
      <c r="M18" s="88">
        <v>0</v>
      </c>
      <c r="N18" s="108"/>
      <c r="O18" s="6">
        <v>1</v>
      </c>
      <c r="P18" s="128" t="s">
        <v>141</v>
      </c>
      <c r="Q18" s="128" t="s">
        <v>104</v>
      </c>
      <c r="R18" s="129" t="s">
        <v>94</v>
      </c>
      <c r="S18" s="130" t="s">
        <v>89</v>
      </c>
      <c r="T18" s="131" t="str">
        <f t="shared" si="0"/>
        <v>1空冷式（冷房専用）冷房能力≦31.25ON/OFF制御</v>
      </c>
      <c r="U18" s="132" t="s">
        <v>229</v>
      </c>
      <c r="V18" s="133">
        <v>0.1220657277</v>
      </c>
      <c r="W18" s="133">
        <v>0.87793427229999998</v>
      </c>
      <c r="X18" s="133">
        <v>0.1112216198</v>
      </c>
      <c r="Y18" s="133">
        <v>0.88335632630000005</v>
      </c>
      <c r="Z18" s="134">
        <f>VLOOKUP(O18,既存・導入予定!$E$32:$S$43,13,0)</f>
        <v>0.56100000000000005</v>
      </c>
      <c r="AA18" s="135">
        <f t="shared" si="1"/>
        <v>0.94599999999999995</v>
      </c>
      <c r="AC18" s="7"/>
      <c r="AD18" s="160"/>
      <c r="AE18" s="161"/>
    </row>
    <row r="19" spans="2:32" ht="13.5" customHeight="1">
      <c r="B19" s="33" t="s">
        <v>264</v>
      </c>
      <c r="C19" s="33" t="s">
        <v>9</v>
      </c>
      <c r="E19" s="104">
        <v>1961</v>
      </c>
      <c r="G19" s="33" t="s">
        <v>219</v>
      </c>
      <c r="I19" s="105">
        <v>1</v>
      </c>
      <c r="J19" s="107" t="s">
        <v>6</v>
      </c>
      <c r="K19" s="107" t="s">
        <v>338</v>
      </c>
      <c r="L19" s="107" t="s">
        <v>360</v>
      </c>
      <c r="M19" s="88">
        <v>0.23699999999999999</v>
      </c>
      <c r="N19" s="108"/>
      <c r="O19" s="4">
        <v>1</v>
      </c>
      <c r="P19" s="110" t="s">
        <v>141</v>
      </c>
      <c r="Q19" s="111" t="s">
        <v>104</v>
      </c>
      <c r="R19" s="129" t="s">
        <v>94</v>
      </c>
      <c r="S19" s="101" t="s">
        <v>219</v>
      </c>
      <c r="T19" s="113" t="str">
        <f t="shared" si="0"/>
        <v>1空冷式（冷房専用）冷房能力≦31.25インバータ制御</v>
      </c>
      <c r="U19" s="132" t="s">
        <v>230</v>
      </c>
      <c r="V19" s="115">
        <v>-0.45200000000000001</v>
      </c>
      <c r="W19" s="115">
        <v>1.452</v>
      </c>
      <c r="X19" s="115">
        <v>0.4345164319</v>
      </c>
      <c r="Y19" s="115">
        <v>1.0087417839999999</v>
      </c>
      <c r="Z19" s="116">
        <f>VLOOKUP(O19,既存・導入予定!$E$32:$S$43,13,0)</f>
        <v>0.56100000000000005</v>
      </c>
      <c r="AA19" s="117">
        <f t="shared" si="1"/>
        <v>1.198</v>
      </c>
      <c r="AC19" s="7"/>
      <c r="AD19" s="160"/>
      <c r="AE19" s="161"/>
    </row>
    <row r="20" spans="2:32" ht="13.5" customHeight="1">
      <c r="B20" s="33" t="s">
        <v>265</v>
      </c>
      <c r="C20" s="33" t="s">
        <v>9</v>
      </c>
      <c r="E20" s="104">
        <v>1962</v>
      </c>
      <c r="G20" s="33" t="s">
        <v>218</v>
      </c>
      <c r="I20" s="105">
        <v>1</v>
      </c>
      <c r="J20" s="107" t="s">
        <v>7</v>
      </c>
      <c r="K20" s="107" t="s">
        <v>337</v>
      </c>
      <c r="L20" s="107" t="s">
        <v>361</v>
      </c>
      <c r="M20" s="88">
        <v>0</v>
      </c>
      <c r="N20" s="108"/>
      <c r="O20" s="4">
        <v>1</v>
      </c>
      <c r="P20" s="110" t="s">
        <v>141</v>
      </c>
      <c r="Q20" s="111" t="s">
        <v>104</v>
      </c>
      <c r="R20" s="112" t="s">
        <v>95</v>
      </c>
      <c r="S20" s="101" t="s">
        <v>89</v>
      </c>
      <c r="T20" s="113" t="str">
        <f t="shared" si="0"/>
        <v>1空冷式（冷房専用）冷房31.25＜能力≦96.5ON/OFF制御</v>
      </c>
      <c r="U20" s="132" t="s">
        <v>231</v>
      </c>
      <c r="V20" s="115">
        <v>-0.10214499170000001</v>
      </c>
      <c r="W20" s="115">
        <v>1.1021449916999999</v>
      </c>
      <c r="X20" s="115">
        <v>0.24536083019999999</v>
      </c>
      <c r="Y20" s="115">
        <v>0.92839208070000001</v>
      </c>
      <c r="Z20" s="116">
        <f>VLOOKUP(O20,既存・導入予定!$E$32:$S$43,13,0)</f>
        <v>0.56100000000000005</v>
      </c>
      <c r="AA20" s="117">
        <f t="shared" si="1"/>
        <v>1.044</v>
      </c>
      <c r="AC20" s="7"/>
      <c r="AD20" s="160"/>
      <c r="AE20" s="161"/>
    </row>
    <row r="21" spans="2:32" ht="13.5" customHeight="1">
      <c r="B21" s="119" t="s">
        <v>266</v>
      </c>
      <c r="C21" s="33" t="s">
        <v>9</v>
      </c>
      <c r="E21" s="104">
        <v>1963</v>
      </c>
      <c r="G21" s="33" t="s">
        <v>88</v>
      </c>
      <c r="I21" s="105">
        <v>1</v>
      </c>
      <c r="J21" s="107" t="s">
        <v>7</v>
      </c>
      <c r="K21" s="107" t="s">
        <v>338</v>
      </c>
      <c r="L21" s="107" t="s">
        <v>362</v>
      </c>
      <c r="M21" s="88">
        <v>0.23300000000000001</v>
      </c>
      <c r="N21" s="108"/>
      <c r="O21" s="4">
        <v>1</v>
      </c>
      <c r="P21" s="110" t="s">
        <v>141</v>
      </c>
      <c r="Q21" s="111" t="s">
        <v>104</v>
      </c>
      <c r="R21" s="112" t="s">
        <v>95</v>
      </c>
      <c r="S21" s="101" t="s">
        <v>88</v>
      </c>
      <c r="T21" s="113" t="str">
        <f t="shared" si="0"/>
        <v>1空冷式（冷房専用）冷房31.25＜能力≦96.5段階制御</v>
      </c>
      <c r="U21" s="132" t="s">
        <v>231</v>
      </c>
      <c r="V21" s="115">
        <v>-0.10214499170000001</v>
      </c>
      <c r="W21" s="115">
        <v>1.1021449916999999</v>
      </c>
      <c r="X21" s="115">
        <v>0.24536083019999999</v>
      </c>
      <c r="Y21" s="115">
        <v>0.92839208070000001</v>
      </c>
      <c r="Z21" s="116">
        <f>VLOOKUP(O21,既存・導入予定!$E$32:$S$43,13,0)</f>
        <v>0.56100000000000005</v>
      </c>
      <c r="AA21" s="117">
        <f t="shared" si="1"/>
        <v>1.044</v>
      </c>
      <c r="AC21" s="7"/>
      <c r="AD21" s="160"/>
      <c r="AE21" s="161"/>
    </row>
    <row r="22" spans="2:32" ht="13.5" customHeight="1">
      <c r="B22" s="119" t="s">
        <v>267</v>
      </c>
      <c r="C22" s="119" t="s">
        <v>1</v>
      </c>
      <c r="E22" s="104">
        <v>1964</v>
      </c>
      <c r="G22" s="33" t="s">
        <v>89</v>
      </c>
      <c r="I22" s="105">
        <v>1</v>
      </c>
      <c r="J22" s="107" t="s">
        <v>8</v>
      </c>
      <c r="K22" s="107" t="s">
        <v>337</v>
      </c>
      <c r="L22" s="107" t="s">
        <v>363</v>
      </c>
      <c r="M22" s="88">
        <v>0</v>
      </c>
      <c r="N22" s="108"/>
      <c r="O22" s="4">
        <v>1</v>
      </c>
      <c r="P22" s="110" t="s">
        <v>141</v>
      </c>
      <c r="Q22" s="111" t="s">
        <v>104</v>
      </c>
      <c r="R22" s="112" t="s">
        <v>95</v>
      </c>
      <c r="S22" s="101" t="s">
        <v>219</v>
      </c>
      <c r="T22" s="113" t="str">
        <f t="shared" si="0"/>
        <v>1空冷式（冷房専用）冷房31.25＜能力≦96.5インバータ制御</v>
      </c>
      <c r="U22" s="132" t="s">
        <v>232</v>
      </c>
      <c r="V22" s="115">
        <v>-0.44831570110000002</v>
      </c>
      <c r="W22" s="115">
        <v>1.4483157011000001</v>
      </c>
      <c r="X22" s="115">
        <v>0.2888480591</v>
      </c>
      <c r="Y22" s="115">
        <v>1.079733821</v>
      </c>
      <c r="Z22" s="116">
        <f>VLOOKUP(O22,既存・導入予定!$E$32:$S$43,13,0)</f>
        <v>0.56100000000000005</v>
      </c>
      <c r="AA22" s="117">
        <f t="shared" si="1"/>
        <v>1.196</v>
      </c>
      <c r="AD22" s="118"/>
      <c r="AE22" s="118"/>
      <c r="AF22" s="118"/>
    </row>
    <row r="23" spans="2:32" ht="13.5" customHeight="1">
      <c r="B23" s="33" t="s">
        <v>268</v>
      </c>
      <c r="C23" s="119" t="s">
        <v>1</v>
      </c>
      <c r="E23" s="104">
        <v>1965</v>
      </c>
      <c r="I23" s="105">
        <v>1</v>
      </c>
      <c r="J23" s="107" t="s">
        <v>8</v>
      </c>
      <c r="K23" s="107" t="s">
        <v>338</v>
      </c>
      <c r="L23" s="107" t="s">
        <v>364</v>
      </c>
      <c r="M23" s="88">
        <v>0.37</v>
      </c>
      <c r="N23" s="108"/>
      <c r="O23" s="4">
        <v>1</v>
      </c>
      <c r="P23" s="110" t="s">
        <v>141</v>
      </c>
      <c r="Q23" s="111" t="s">
        <v>104</v>
      </c>
      <c r="R23" s="112" t="s">
        <v>96</v>
      </c>
      <c r="S23" s="101" t="s">
        <v>88</v>
      </c>
      <c r="T23" s="113" t="str">
        <f t="shared" si="0"/>
        <v>1空冷式（冷房専用）冷房96.5＜能力≦420段階制御</v>
      </c>
      <c r="U23" s="132" t="s">
        <v>233</v>
      </c>
      <c r="V23" s="115">
        <v>-3.8026303300000001E-2</v>
      </c>
      <c r="W23" s="115">
        <v>1.0380263032999999</v>
      </c>
      <c r="X23" s="115">
        <v>0.22036567970000001</v>
      </c>
      <c r="Y23" s="115">
        <v>0.90883031179999996</v>
      </c>
      <c r="Z23" s="116">
        <f>VLOOKUP(O23,既存・導入予定!$E$32:$S$43,13,0)</f>
        <v>0.56100000000000005</v>
      </c>
      <c r="AA23" s="117">
        <f t="shared" si="1"/>
        <v>1.016</v>
      </c>
      <c r="AD23" s="118"/>
      <c r="AE23" s="118"/>
      <c r="AF23" s="118"/>
    </row>
    <row r="24" spans="2:32" ht="13.5" customHeight="1">
      <c r="B24" s="119" t="s">
        <v>269</v>
      </c>
      <c r="C24" s="119" t="s">
        <v>1</v>
      </c>
      <c r="E24" s="104">
        <v>1966</v>
      </c>
      <c r="G24" s="14" t="s">
        <v>250</v>
      </c>
      <c r="I24" s="105">
        <v>1</v>
      </c>
      <c r="J24" s="107" t="s">
        <v>9</v>
      </c>
      <c r="K24" s="107" t="s">
        <v>337</v>
      </c>
      <c r="L24" s="107" t="s">
        <v>365</v>
      </c>
      <c r="M24" s="88">
        <v>0</v>
      </c>
      <c r="N24" s="108"/>
      <c r="O24" s="4">
        <v>1</v>
      </c>
      <c r="P24" s="110" t="s">
        <v>141</v>
      </c>
      <c r="Q24" s="111" t="s">
        <v>104</v>
      </c>
      <c r="R24" s="112" t="s">
        <v>96</v>
      </c>
      <c r="S24" s="101" t="s">
        <v>222</v>
      </c>
      <c r="T24" s="113" t="str">
        <f t="shared" si="0"/>
        <v>1空冷式（冷房専用）冷房96.5＜能力≦420スライド弁制御</v>
      </c>
      <c r="U24" s="132" t="s">
        <v>234</v>
      </c>
      <c r="V24" s="115">
        <v>0.125</v>
      </c>
      <c r="W24" s="115">
        <v>0.875</v>
      </c>
      <c r="X24" s="115">
        <v>0.95833333330000003</v>
      </c>
      <c r="Y24" s="115">
        <v>0.45833333329999998</v>
      </c>
      <c r="Z24" s="116">
        <f>VLOOKUP(O24,既存・導入予定!$E$32:$S$43,13,0)</f>
        <v>0.56100000000000005</v>
      </c>
      <c r="AA24" s="117">
        <f t="shared" si="1"/>
        <v>0.94499999999999995</v>
      </c>
    </row>
    <row r="25" spans="2:32" ht="13.5" customHeight="1" thickBot="1">
      <c r="B25" s="119" t="s">
        <v>270</v>
      </c>
      <c r="C25" s="119" t="s">
        <v>8</v>
      </c>
      <c r="E25" s="104">
        <v>1967</v>
      </c>
      <c r="G25" s="33">
        <v>9.9700000000000006</v>
      </c>
      <c r="I25" s="105">
        <v>1</v>
      </c>
      <c r="J25" s="107" t="s">
        <v>9</v>
      </c>
      <c r="K25" s="107" t="s">
        <v>338</v>
      </c>
      <c r="L25" s="107" t="s">
        <v>366</v>
      </c>
      <c r="M25" s="88">
        <v>0.27800000000000002</v>
      </c>
      <c r="N25" s="108"/>
      <c r="O25" s="5">
        <v>1</v>
      </c>
      <c r="P25" s="120" t="s">
        <v>141</v>
      </c>
      <c r="Q25" s="120" t="s">
        <v>104</v>
      </c>
      <c r="R25" s="121" t="s">
        <v>96</v>
      </c>
      <c r="S25" s="122" t="s">
        <v>219</v>
      </c>
      <c r="T25" s="123" t="str">
        <f t="shared" si="0"/>
        <v>1空冷式（冷房専用）冷房96.5＜能力≦420インバータ制御</v>
      </c>
      <c r="U25" s="124" t="s">
        <v>235</v>
      </c>
      <c r="V25" s="125">
        <v>-0.30225513710000002</v>
      </c>
      <c r="W25" s="125">
        <v>1.3022551371</v>
      </c>
      <c r="X25" s="125">
        <v>-0.1552682987</v>
      </c>
      <c r="Y25" s="125">
        <v>1.2287617179000001</v>
      </c>
      <c r="Z25" s="126">
        <f>VLOOKUP(O25,既存・導入予定!$E$32:$S$43,13,0)</f>
        <v>0.56100000000000005</v>
      </c>
      <c r="AA25" s="127">
        <f t="shared" si="1"/>
        <v>1.1319999999999999</v>
      </c>
    </row>
    <row r="26" spans="2:32" ht="13.5" customHeight="1">
      <c r="B26" s="119" t="s">
        <v>271</v>
      </c>
      <c r="C26" s="119" t="s">
        <v>8</v>
      </c>
      <c r="E26" s="104">
        <v>1968</v>
      </c>
      <c r="I26" s="105">
        <v>1</v>
      </c>
      <c r="J26" s="107" t="s">
        <v>10</v>
      </c>
      <c r="K26" s="107" t="s">
        <v>337</v>
      </c>
      <c r="L26" s="107" t="s">
        <v>367</v>
      </c>
      <c r="M26" s="88">
        <v>0</v>
      </c>
      <c r="N26" s="108"/>
      <c r="O26" s="6">
        <v>1</v>
      </c>
      <c r="P26" s="128" t="s">
        <v>245</v>
      </c>
      <c r="Q26" s="128" t="s">
        <v>104</v>
      </c>
      <c r="R26" s="129" t="s">
        <v>94</v>
      </c>
      <c r="S26" s="130" t="s">
        <v>89</v>
      </c>
      <c r="T26" s="131" t="str">
        <f t="shared" si="0"/>
        <v>1空冷式（ヒートポンプ）冷房能力≦31.25ON/OFF制御</v>
      </c>
      <c r="U26" s="132" t="s">
        <v>236</v>
      </c>
      <c r="V26" s="133">
        <v>0.1220657277</v>
      </c>
      <c r="W26" s="133">
        <v>0.87793427229999998</v>
      </c>
      <c r="X26" s="133">
        <v>0.1112216198</v>
      </c>
      <c r="Y26" s="133">
        <v>0.88335632630000005</v>
      </c>
      <c r="Z26" s="134">
        <f>VLOOKUP(O26,既存・導入予定!$E$32:$S$43,13,0)</f>
        <v>0.56100000000000005</v>
      </c>
      <c r="AA26" s="135">
        <f t="shared" si="1"/>
        <v>0.94599999999999995</v>
      </c>
    </row>
    <row r="27" spans="2:32" ht="13.5" customHeight="1">
      <c r="B27" s="119" t="s">
        <v>272</v>
      </c>
      <c r="C27" s="119" t="s">
        <v>8</v>
      </c>
      <c r="E27" s="104">
        <v>1969</v>
      </c>
      <c r="G27" s="14" t="s">
        <v>251</v>
      </c>
      <c r="I27" s="105">
        <v>1</v>
      </c>
      <c r="J27" s="107" t="s">
        <v>10</v>
      </c>
      <c r="K27" s="107" t="s">
        <v>338</v>
      </c>
      <c r="L27" s="107" t="s">
        <v>368</v>
      </c>
      <c r="M27" s="88">
        <v>0.56100000000000005</v>
      </c>
      <c r="N27" s="108"/>
      <c r="O27" s="4">
        <v>1</v>
      </c>
      <c r="P27" s="111" t="s">
        <v>245</v>
      </c>
      <c r="Q27" s="111" t="s">
        <v>104</v>
      </c>
      <c r="R27" s="112" t="s">
        <v>95</v>
      </c>
      <c r="S27" s="101" t="s">
        <v>88</v>
      </c>
      <c r="T27" s="113" t="str">
        <f t="shared" si="0"/>
        <v>1空冷式（ヒートポンプ）冷房31.25＜能力≦96.5段階制御</v>
      </c>
      <c r="U27" s="114" t="s">
        <v>237</v>
      </c>
      <c r="V27" s="115">
        <v>-7.3641976200000001E-2</v>
      </c>
      <c r="W27" s="115">
        <v>1.0736419762</v>
      </c>
      <c r="X27" s="115">
        <v>0.25312061679999998</v>
      </c>
      <c r="Y27" s="115">
        <v>0.91026067970000002</v>
      </c>
      <c r="Z27" s="116">
        <f>VLOOKUP(O27,既存・導入予定!$E$32:$S$43,13,0)</f>
        <v>0.56100000000000005</v>
      </c>
      <c r="AA27" s="117">
        <f t="shared" si="1"/>
        <v>1.032</v>
      </c>
    </row>
    <row r="28" spans="2:32" ht="13.5" customHeight="1">
      <c r="B28" s="119" t="s">
        <v>273</v>
      </c>
      <c r="C28" s="119" t="s">
        <v>8</v>
      </c>
      <c r="E28" s="104">
        <v>1970</v>
      </c>
      <c r="G28" s="33">
        <v>2.58E-2</v>
      </c>
      <c r="I28" s="105">
        <v>1</v>
      </c>
      <c r="J28" s="107" t="s">
        <v>11</v>
      </c>
      <c r="K28" s="107" t="s">
        <v>337</v>
      </c>
      <c r="L28" s="107" t="s">
        <v>369</v>
      </c>
      <c r="M28" s="88">
        <v>0</v>
      </c>
      <c r="N28" s="108"/>
      <c r="O28" s="4">
        <v>1</v>
      </c>
      <c r="P28" s="111" t="s">
        <v>245</v>
      </c>
      <c r="Q28" s="111" t="s">
        <v>104</v>
      </c>
      <c r="R28" s="112" t="s">
        <v>95</v>
      </c>
      <c r="S28" s="101" t="s">
        <v>219</v>
      </c>
      <c r="T28" s="113" t="str">
        <f t="shared" si="0"/>
        <v>1空冷式（ヒートポンプ）冷房31.25＜能力≦96.5インバータ制御</v>
      </c>
      <c r="U28" s="114" t="s">
        <v>238</v>
      </c>
      <c r="V28" s="115">
        <v>-0.1910561449</v>
      </c>
      <c r="W28" s="115">
        <v>1.1910561448999999</v>
      </c>
      <c r="X28" s="115">
        <v>0.20284681330000001</v>
      </c>
      <c r="Y28" s="115">
        <v>0.99410466580000001</v>
      </c>
      <c r="Z28" s="116">
        <f>VLOOKUP(O28,既存・導入予定!$E$32:$S$43,13,0)</f>
        <v>0.56100000000000005</v>
      </c>
      <c r="AA28" s="117">
        <f t="shared" si="1"/>
        <v>1.083</v>
      </c>
    </row>
    <row r="29" spans="2:32" ht="13.5" customHeight="1">
      <c r="B29" s="119" t="s">
        <v>274</v>
      </c>
      <c r="C29" s="119" t="s">
        <v>8</v>
      </c>
      <c r="E29" s="104">
        <v>1971</v>
      </c>
      <c r="I29" s="105">
        <v>1</v>
      </c>
      <c r="J29" s="107" t="s">
        <v>11</v>
      </c>
      <c r="K29" s="107" t="s">
        <v>338</v>
      </c>
      <c r="L29" s="107" t="s">
        <v>370</v>
      </c>
      <c r="M29" s="88">
        <v>0.66600000000000004</v>
      </c>
      <c r="N29" s="108"/>
      <c r="O29" s="4">
        <v>1</v>
      </c>
      <c r="P29" s="111" t="s">
        <v>245</v>
      </c>
      <c r="Q29" s="111" t="s">
        <v>104</v>
      </c>
      <c r="R29" s="112" t="s">
        <v>96</v>
      </c>
      <c r="S29" s="101" t="s">
        <v>88</v>
      </c>
      <c r="T29" s="113" t="str">
        <f t="shared" si="0"/>
        <v>1空冷式（ヒートポンプ）冷房96.5＜能力≦420段階制御</v>
      </c>
      <c r="U29" s="114" t="s">
        <v>239</v>
      </c>
      <c r="V29" s="115">
        <v>-1.1106544600000001E-2</v>
      </c>
      <c r="W29" s="115">
        <v>1.0111065446</v>
      </c>
      <c r="X29" s="115">
        <v>0.18594431140000001</v>
      </c>
      <c r="Y29" s="115">
        <v>0.91258111659999996</v>
      </c>
      <c r="Z29" s="116">
        <f>VLOOKUP(O29,既存・導入予定!$E$32:$S$43,13,0)</f>
        <v>0.56100000000000005</v>
      </c>
      <c r="AA29" s="117">
        <f t="shared" si="1"/>
        <v>1.004</v>
      </c>
    </row>
    <row r="30" spans="2:32" ht="13.5" customHeight="1">
      <c r="B30" s="119" t="s">
        <v>275</v>
      </c>
      <c r="C30" s="119" t="s">
        <v>8</v>
      </c>
      <c r="E30" s="104">
        <v>1972</v>
      </c>
      <c r="I30" s="105">
        <v>1</v>
      </c>
      <c r="J30" s="107" t="s">
        <v>12</v>
      </c>
      <c r="K30" s="107" t="s">
        <v>337</v>
      </c>
      <c r="L30" s="107" t="s">
        <v>371</v>
      </c>
      <c r="M30" s="88">
        <v>5.8000000000000003E-2</v>
      </c>
      <c r="N30" s="108"/>
      <c r="O30" s="4">
        <v>1</v>
      </c>
      <c r="P30" s="111" t="s">
        <v>245</v>
      </c>
      <c r="Q30" s="111" t="s">
        <v>104</v>
      </c>
      <c r="R30" s="112" t="s">
        <v>96</v>
      </c>
      <c r="S30" s="101" t="s">
        <v>222</v>
      </c>
      <c r="T30" s="113" t="str">
        <f t="shared" si="0"/>
        <v>1空冷式（ヒートポンプ）冷房96.5＜能力≦420スライド弁制御</v>
      </c>
      <c r="U30" s="114" t="s">
        <v>240</v>
      </c>
      <c r="V30" s="115">
        <v>0.17299999999999999</v>
      </c>
      <c r="W30" s="115">
        <v>0.82699999999999996</v>
      </c>
      <c r="X30" s="115">
        <v>0.86133333329999995</v>
      </c>
      <c r="Y30" s="115">
        <v>0.4828333333</v>
      </c>
      <c r="Z30" s="116">
        <f>VLOOKUP(O30,既存・導入予定!$E$32:$S$43,13,0)</f>
        <v>0.56100000000000005</v>
      </c>
      <c r="AA30" s="117">
        <f t="shared" si="1"/>
        <v>0.92400000000000004</v>
      </c>
    </row>
    <row r="31" spans="2:32" ht="13.5" customHeight="1" thickBot="1">
      <c r="B31" s="119" t="s">
        <v>276</v>
      </c>
      <c r="C31" s="119" t="s">
        <v>3</v>
      </c>
      <c r="E31" s="104">
        <v>1973</v>
      </c>
      <c r="I31" s="105">
        <v>1</v>
      </c>
      <c r="J31" s="107" t="s">
        <v>12</v>
      </c>
      <c r="K31" s="107" t="s">
        <v>338</v>
      </c>
      <c r="L31" s="107" t="s">
        <v>372</v>
      </c>
      <c r="M31" s="88">
        <v>0.158</v>
      </c>
      <c r="N31" s="108"/>
      <c r="O31" s="5">
        <v>1</v>
      </c>
      <c r="P31" s="120" t="s">
        <v>245</v>
      </c>
      <c r="Q31" s="120" t="s">
        <v>104</v>
      </c>
      <c r="R31" s="121" t="s">
        <v>96</v>
      </c>
      <c r="S31" s="122" t="s">
        <v>219</v>
      </c>
      <c r="T31" s="123" t="str">
        <f t="shared" si="0"/>
        <v>1空冷式（ヒートポンプ）冷房96.5＜能力≦420インバータ制御</v>
      </c>
      <c r="U31" s="124" t="s">
        <v>241</v>
      </c>
      <c r="V31" s="125">
        <v>-0.27426738779999998</v>
      </c>
      <c r="W31" s="125">
        <v>1.2742673877999999</v>
      </c>
      <c r="X31" s="125">
        <v>-3.1674462E-2</v>
      </c>
      <c r="Y31" s="125">
        <v>1.1529709249</v>
      </c>
      <c r="Z31" s="126">
        <f>VLOOKUP(O31,既存・導入予定!$E$32:$S$43,13,0)</f>
        <v>0.56100000000000005</v>
      </c>
      <c r="AA31" s="127">
        <f t="shared" si="1"/>
        <v>1.1200000000000001</v>
      </c>
    </row>
    <row r="32" spans="2:32" ht="13.5" customHeight="1">
      <c r="B32" s="119" t="s">
        <v>277</v>
      </c>
      <c r="C32" s="119" t="s">
        <v>3</v>
      </c>
      <c r="E32" s="104">
        <v>1974</v>
      </c>
      <c r="I32" s="105">
        <v>2</v>
      </c>
      <c r="J32" s="107" t="s">
        <v>1</v>
      </c>
      <c r="K32" s="107" t="s">
        <v>337</v>
      </c>
      <c r="L32" s="107" t="s">
        <v>373</v>
      </c>
      <c r="M32" s="88">
        <v>0</v>
      </c>
      <c r="N32" s="108"/>
      <c r="O32" s="82">
        <v>1</v>
      </c>
      <c r="P32" s="136" t="s">
        <v>245</v>
      </c>
      <c r="Q32" s="136" t="s">
        <v>242</v>
      </c>
      <c r="R32" s="137" t="s">
        <v>94</v>
      </c>
      <c r="S32" s="138" t="s">
        <v>89</v>
      </c>
      <c r="T32" s="139" t="str">
        <f t="shared" ref="T32:T37" si="2">O32&amp;P32&amp;Q32&amp;R32&amp;S32</f>
        <v>1空冷式（ヒートポンプ）暖房能力≦31.25ON/OFF制御</v>
      </c>
      <c r="U32" s="140" t="s">
        <v>236</v>
      </c>
      <c r="V32" s="141">
        <v>0.1220657277</v>
      </c>
      <c r="W32" s="141">
        <v>0.87793427229999998</v>
      </c>
      <c r="X32" s="141">
        <v>0.1112216198</v>
      </c>
      <c r="Y32" s="141">
        <v>0.88335632630000005</v>
      </c>
      <c r="Z32" s="142">
        <f>VLOOKUP(O32,既存・導入予定!$E$32:$S$43,13,0)</f>
        <v>0.56100000000000005</v>
      </c>
      <c r="AA32" s="143">
        <f t="shared" si="1"/>
        <v>0.94599999999999995</v>
      </c>
    </row>
    <row r="33" spans="2:27" ht="13.5" customHeight="1">
      <c r="B33" s="119" t="s">
        <v>278</v>
      </c>
      <c r="C33" s="119" t="s">
        <v>3</v>
      </c>
      <c r="E33" s="104">
        <v>1975</v>
      </c>
      <c r="I33" s="105">
        <v>2</v>
      </c>
      <c r="J33" s="107" t="s">
        <v>1</v>
      </c>
      <c r="K33" s="107" t="s">
        <v>338</v>
      </c>
      <c r="L33" s="107" t="s">
        <v>374</v>
      </c>
      <c r="M33" s="88">
        <v>0.193</v>
      </c>
      <c r="N33" s="108"/>
      <c r="O33" s="4">
        <v>1</v>
      </c>
      <c r="P33" s="111" t="s">
        <v>245</v>
      </c>
      <c r="Q33" s="111" t="s">
        <v>242</v>
      </c>
      <c r="R33" s="112" t="s">
        <v>95</v>
      </c>
      <c r="S33" s="101" t="s">
        <v>88</v>
      </c>
      <c r="T33" s="113" t="str">
        <f t="shared" si="2"/>
        <v>1空冷式（ヒートポンプ）暖房31.25＜能力≦96.5段階制御</v>
      </c>
      <c r="U33" s="114" t="s">
        <v>237</v>
      </c>
      <c r="V33" s="115">
        <v>-7.3641976200000001E-2</v>
      </c>
      <c r="W33" s="115">
        <v>1.0736419762</v>
      </c>
      <c r="X33" s="115">
        <v>0.25312061679999998</v>
      </c>
      <c r="Y33" s="115">
        <v>0.91026067970000002</v>
      </c>
      <c r="Z33" s="116">
        <f>VLOOKUP(O33,既存・導入予定!$E$32:$S$43,13,0)</f>
        <v>0.56100000000000005</v>
      </c>
      <c r="AA33" s="117">
        <f t="shared" si="1"/>
        <v>1.032</v>
      </c>
    </row>
    <row r="34" spans="2:27" ht="13.5" customHeight="1">
      <c r="B34" s="119" t="s">
        <v>279</v>
      </c>
      <c r="C34" s="119" t="s">
        <v>3</v>
      </c>
      <c r="E34" s="104">
        <v>1976</v>
      </c>
      <c r="I34" s="105">
        <v>2</v>
      </c>
      <c r="J34" s="107" t="s">
        <v>2</v>
      </c>
      <c r="K34" s="107" t="s">
        <v>337</v>
      </c>
      <c r="L34" s="107" t="s">
        <v>375</v>
      </c>
      <c r="M34" s="88">
        <v>0</v>
      </c>
      <c r="N34" s="108"/>
      <c r="O34" s="4">
        <v>1</v>
      </c>
      <c r="P34" s="111" t="s">
        <v>245</v>
      </c>
      <c r="Q34" s="111" t="s">
        <v>242</v>
      </c>
      <c r="R34" s="112" t="s">
        <v>95</v>
      </c>
      <c r="S34" s="101" t="s">
        <v>219</v>
      </c>
      <c r="T34" s="113" t="str">
        <f t="shared" si="2"/>
        <v>1空冷式（ヒートポンプ）暖房31.25＜能力≦96.5インバータ制御</v>
      </c>
      <c r="U34" s="114" t="s">
        <v>238</v>
      </c>
      <c r="V34" s="115">
        <v>-0.1910561449</v>
      </c>
      <c r="W34" s="115">
        <v>1.1910561448999999</v>
      </c>
      <c r="X34" s="115">
        <v>0.20284681330000001</v>
      </c>
      <c r="Y34" s="115">
        <v>0.99410466580000001</v>
      </c>
      <c r="Z34" s="116">
        <f>VLOOKUP(O34,既存・導入予定!$E$32:$S$43,13,0)</f>
        <v>0.56100000000000005</v>
      </c>
      <c r="AA34" s="117">
        <f t="shared" si="1"/>
        <v>1.083</v>
      </c>
    </row>
    <row r="35" spans="2:27" ht="13.5" customHeight="1">
      <c r="B35" s="119" t="s">
        <v>280</v>
      </c>
      <c r="C35" s="119" t="s">
        <v>3</v>
      </c>
      <c r="E35" s="104">
        <v>1977</v>
      </c>
      <c r="I35" s="105">
        <v>2</v>
      </c>
      <c r="J35" s="107" t="s">
        <v>2</v>
      </c>
      <c r="K35" s="107" t="s">
        <v>338</v>
      </c>
      <c r="L35" s="107" t="s">
        <v>376</v>
      </c>
      <c r="M35" s="88">
        <v>0.22900000000000001</v>
      </c>
      <c r="N35" s="108"/>
      <c r="O35" s="4">
        <v>1</v>
      </c>
      <c r="P35" s="111" t="s">
        <v>245</v>
      </c>
      <c r="Q35" s="111" t="s">
        <v>242</v>
      </c>
      <c r="R35" s="112" t="s">
        <v>96</v>
      </c>
      <c r="S35" s="101" t="s">
        <v>88</v>
      </c>
      <c r="T35" s="113" t="str">
        <f t="shared" si="2"/>
        <v>1空冷式（ヒートポンプ）暖房96.5＜能力≦420段階制御</v>
      </c>
      <c r="U35" s="114" t="s">
        <v>239</v>
      </c>
      <c r="V35" s="115">
        <v>-1.1106544600000001E-2</v>
      </c>
      <c r="W35" s="115">
        <v>1.0111065446</v>
      </c>
      <c r="X35" s="115">
        <v>0.18594431140000001</v>
      </c>
      <c r="Y35" s="115">
        <v>0.91258111659999996</v>
      </c>
      <c r="Z35" s="116">
        <f>VLOOKUP(O35,既存・導入予定!$E$32:$S$43,13,0)</f>
        <v>0.56100000000000005</v>
      </c>
      <c r="AA35" s="117">
        <f t="shared" si="1"/>
        <v>1.004</v>
      </c>
    </row>
    <row r="36" spans="2:27" ht="13.5" customHeight="1">
      <c r="B36" s="119" t="s">
        <v>281</v>
      </c>
      <c r="C36" s="119" t="s">
        <v>2</v>
      </c>
      <c r="E36" s="104">
        <v>1978</v>
      </c>
      <c r="I36" s="105">
        <v>2</v>
      </c>
      <c r="J36" s="107" t="s">
        <v>3</v>
      </c>
      <c r="K36" s="107" t="s">
        <v>337</v>
      </c>
      <c r="L36" s="107" t="s">
        <v>377</v>
      </c>
      <c r="M36" s="88">
        <v>0</v>
      </c>
      <c r="N36" s="108"/>
      <c r="O36" s="4">
        <v>1</v>
      </c>
      <c r="P36" s="111" t="s">
        <v>245</v>
      </c>
      <c r="Q36" s="111" t="s">
        <v>242</v>
      </c>
      <c r="R36" s="112" t="s">
        <v>96</v>
      </c>
      <c r="S36" s="101" t="s">
        <v>222</v>
      </c>
      <c r="T36" s="113" t="str">
        <f t="shared" si="2"/>
        <v>1空冷式（ヒートポンプ）暖房96.5＜能力≦420スライド弁制御</v>
      </c>
      <c r="U36" s="114" t="s">
        <v>240</v>
      </c>
      <c r="V36" s="115">
        <v>0.17299999999999999</v>
      </c>
      <c r="W36" s="115">
        <v>0.82699999999999996</v>
      </c>
      <c r="X36" s="115">
        <v>0.86133333329999995</v>
      </c>
      <c r="Y36" s="115">
        <v>0.4828333333</v>
      </c>
      <c r="Z36" s="116">
        <f>VLOOKUP(O36,既存・導入予定!$E$32:$S$43,13,0)</f>
        <v>0.56100000000000005</v>
      </c>
      <c r="AA36" s="117">
        <f t="shared" si="1"/>
        <v>0.92400000000000004</v>
      </c>
    </row>
    <row r="37" spans="2:27" ht="13.5" customHeight="1" thickBot="1">
      <c r="B37" s="119" t="s">
        <v>282</v>
      </c>
      <c r="C37" s="119" t="s">
        <v>2</v>
      </c>
      <c r="E37" s="104">
        <v>1979</v>
      </c>
      <c r="I37" s="105">
        <v>2</v>
      </c>
      <c r="J37" s="107" t="s">
        <v>3</v>
      </c>
      <c r="K37" s="107" t="s">
        <v>338</v>
      </c>
      <c r="L37" s="107" t="s">
        <v>378</v>
      </c>
      <c r="M37" s="88">
        <v>0.254</v>
      </c>
      <c r="N37" s="108"/>
      <c r="O37" s="5">
        <v>1</v>
      </c>
      <c r="P37" s="120" t="s">
        <v>245</v>
      </c>
      <c r="Q37" s="120" t="s">
        <v>242</v>
      </c>
      <c r="R37" s="121" t="s">
        <v>96</v>
      </c>
      <c r="S37" s="122" t="s">
        <v>219</v>
      </c>
      <c r="T37" s="123" t="str">
        <f t="shared" si="2"/>
        <v>1空冷式（ヒートポンプ）暖房96.5＜能力≦420インバータ制御</v>
      </c>
      <c r="U37" s="124" t="s">
        <v>241</v>
      </c>
      <c r="V37" s="125">
        <v>-0.27426738779999998</v>
      </c>
      <c r="W37" s="125">
        <v>1.2742673877999999</v>
      </c>
      <c r="X37" s="125">
        <v>-3.1674462E-2</v>
      </c>
      <c r="Y37" s="125">
        <v>1.1529709249</v>
      </c>
      <c r="Z37" s="126">
        <f>VLOOKUP(O37,既存・導入予定!$E$32:$S$43,13,0)</f>
        <v>0.56100000000000005</v>
      </c>
      <c r="AA37" s="127">
        <f t="shared" si="1"/>
        <v>1.1200000000000001</v>
      </c>
    </row>
    <row r="38" spans="2:27" ht="13.5" customHeight="1">
      <c r="B38" s="119" t="s">
        <v>283</v>
      </c>
      <c r="C38" s="119" t="s">
        <v>2</v>
      </c>
      <c r="E38" s="104">
        <v>1980</v>
      </c>
      <c r="I38" s="105">
        <v>2</v>
      </c>
      <c r="J38" s="107" t="s">
        <v>4</v>
      </c>
      <c r="K38" s="107" t="s">
        <v>337</v>
      </c>
      <c r="L38" s="107" t="s">
        <v>379</v>
      </c>
      <c r="M38" s="88">
        <v>0</v>
      </c>
      <c r="N38" s="108"/>
      <c r="O38" s="1">
        <v>2</v>
      </c>
      <c r="P38" s="110" t="s">
        <v>72</v>
      </c>
      <c r="Q38" s="111" t="s">
        <v>103</v>
      </c>
      <c r="R38" s="112" t="s">
        <v>91</v>
      </c>
      <c r="S38" s="101" t="s">
        <v>89</v>
      </c>
      <c r="T38" s="113" t="str">
        <f>O38&amp;P38&amp;Q38&amp;R38&amp;S38</f>
        <v>2水冷式冷房能力≦35ON/OFF制御</v>
      </c>
      <c r="U38" s="114" t="s">
        <v>223</v>
      </c>
      <c r="V38" s="115">
        <v>0.1220657277</v>
      </c>
      <c r="W38" s="115">
        <v>0.87793427229999998</v>
      </c>
      <c r="X38" s="115">
        <v>0.1112216198</v>
      </c>
      <c r="Y38" s="115">
        <v>0.88335632630000005</v>
      </c>
      <c r="Z38" s="116">
        <f>VLOOKUP(O38,既存・導入予定!$E$32:$S$43,13,0)</f>
        <v>0.51700000000000002</v>
      </c>
      <c r="AA38" s="117">
        <f t="shared" si="1"/>
        <v>0.94099999999999995</v>
      </c>
    </row>
    <row r="39" spans="2:27" ht="13.5" customHeight="1">
      <c r="B39" s="119" t="s">
        <v>284</v>
      </c>
      <c r="C39" s="119" t="s">
        <v>285</v>
      </c>
      <c r="E39" s="104">
        <v>1981</v>
      </c>
      <c r="I39" s="105">
        <v>2</v>
      </c>
      <c r="J39" s="107" t="s">
        <v>4</v>
      </c>
      <c r="K39" s="107" t="s">
        <v>338</v>
      </c>
      <c r="L39" s="107" t="s">
        <v>380</v>
      </c>
      <c r="M39" s="88">
        <v>0.36699999999999999</v>
      </c>
      <c r="N39" s="108"/>
      <c r="O39" s="1">
        <v>2</v>
      </c>
      <c r="P39" s="110" t="s">
        <v>72</v>
      </c>
      <c r="Q39" s="111" t="s">
        <v>104</v>
      </c>
      <c r="R39" s="112" t="s">
        <v>91</v>
      </c>
      <c r="S39" s="101" t="s">
        <v>88</v>
      </c>
      <c r="T39" s="113" t="str">
        <f t="shared" ref="T39" si="3">O39&amp;P39&amp;Q39&amp;R39&amp;S39</f>
        <v>2水冷式冷房能力≦35段階制御</v>
      </c>
      <c r="U39" s="114" t="s">
        <v>223</v>
      </c>
      <c r="V39" s="115">
        <v>0.1220657277</v>
      </c>
      <c r="W39" s="115">
        <v>0.87793427229999998</v>
      </c>
      <c r="X39" s="115">
        <v>0.1112216198</v>
      </c>
      <c r="Y39" s="115">
        <v>0.88335632630000005</v>
      </c>
      <c r="Z39" s="116">
        <f>VLOOKUP(O39,既存・導入予定!$E$32:$S$43,13,0)</f>
        <v>0.51700000000000002</v>
      </c>
      <c r="AA39" s="117">
        <f t="shared" si="1"/>
        <v>0.94099999999999995</v>
      </c>
    </row>
    <row r="40" spans="2:27" ht="13.5" customHeight="1">
      <c r="B40" s="119" t="s">
        <v>286</v>
      </c>
      <c r="C40" s="119" t="s">
        <v>285</v>
      </c>
      <c r="E40" s="104">
        <v>1982</v>
      </c>
      <c r="I40" s="105">
        <v>2</v>
      </c>
      <c r="J40" s="107" t="s">
        <v>5</v>
      </c>
      <c r="K40" s="107" t="s">
        <v>337</v>
      </c>
      <c r="L40" s="107" t="s">
        <v>381</v>
      </c>
      <c r="M40" s="88">
        <v>0</v>
      </c>
      <c r="N40" s="108"/>
      <c r="O40" s="1">
        <v>2</v>
      </c>
      <c r="P40" s="110" t="s">
        <v>72</v>
      </c>
      <c r="Q40" s="111" t="s">
        <v>104</v>
      </c>
      <c r="R40" s="112" t="s">
        <v>92</v>
      </c>
      <c r="S40" s="101" t="s">
        <v>89</v>
      </c>
      <c r="T40" s="113" t="str">
        <f>O40&amp;P40&amp;Q40&amp;R40&amp;S40</f>
        <v>2水冷式冷房35＜能力≦104ON/OFF制御</v>
      </c>
      <c r="U40" s="114" t="s">
        <v>224</v>
      </c>
      <c r="V40" s="115">
        <v>-9.6020889100000006E-2</v>
      </c>
      <c r="W40" s="115">
        <v>1.0960208891000001</v>
      </c>
      <c r="X40" s="115">
        <v>0.2477137086</v>
      </c>
      <c r="Y40" s="115">
        <v>0.92415359019999999</v>
      </c>
      <c r="Z40" s="116">
        <f>VLOOKUP(O40,既存・導入予定!$E$32:$S$43,13,0)</f>
        <v>0.51700000000000002</v>
      </c>
      <c r="AA40" s="117">
        <f t="shared" si="1"/>
        <v>1.046</v>
      </c>
    </row>
    <row r="41" spans="2:27" ht="13.5" customHeight="1">
      <c r="B41" s="119" t="s">
        <v>287</v>
      </c>
      <c r="C41" s="119" t="s">
        <v>7</v>
      </c>
      <c r="E41" s="104">
        <v>1983</v>
      </c>
      <c r="I41" s="105">
        <v>2</v>
      </c>
      <c r="J41" s="107" t="s">
        <v>5</v>
      </c>
      <c r="K41" s="107" t="s">
        <v>338</v>
      </c>
      <c r="L41" s="107" t="s">
        <v>382</v>
      </c>
      <c r="M41" s="88">
        <v>0.224</v>
      </c>
      <c r="N41" s="108"/>
      <c r="O41" s="1">
        <v>2</v>
      </c>
      <c r="P41" s="110" t="s">
        <v>72</v>
      </c>
      <c r="Q41" s="111" t="s">
        <v>104</v>
      </c>
      <c r="R41" s="112" t="s">
        <v>92</v>
      </c>
      <c r="S41" s="101" t="s">
        <v>88</v>
      </c>
      <c r="T41" s="113" t="str">
        <f t="shared" ref="T41:T65" si="4">O41&amp;P41&amp;Q41&amp;R41&amp;S41</f>
        <v>2水冷式冷房35＜能力≦104段階制御</v>
      </c>
      <c r="U41" s="114" t="s">
        <v>224</v>
      </c>
      <c r="V41" s="115">
        <v>-9.6020889100000006E-2</v>
      </c>
      <c r="W41" s="115">
        <v>1.0960208891000001</v>
      </c>
      <c r="X41" s="115">
        <v>0.2477137086</v>
      </c>
      <c r="Y41" s="115">
        <v>0.92415359019999999</v>
      </c>
      <c r="Z41" s="116">
        <f>VLOOKUP(O41,既存・導入予定!$E$32:$S$43,13,0)</f>
        <v>0.51700000000000002</v>
      </c>
      <c r="AA41" s="117">
        <f t="shared" si="1"/>
        <v>1.046</v>
      </c>
    </row>
    <row r="42" spans="2:27" ht="13.5" customHeight="1">
      <c r="B42" s="119" t="s">
        <v>288</v>
      </c>
      <c r="C42" s="119" t="s">
        <v>7</v>
      </c>
      <c r="E42" s="104">
        <v>1984</v>
      </c>
      <c r="I42" s="105">
        <v>2</v>
      </c>
      <c r="J42" s="107" t="s">
        <v>6</v>
      </c>
      <c r="K42" s="107" t="s">
        <v>337</v>
      </c>
      <c r="L42" s="107" t="s">
        <v>383</v>
      </c>
      <c r="M42" s="88">
        <v>0</v>
      </c>
      <c r="N42" s="108"/>
      <c r="O42" s="1">
        <v>2</v>
      </c>
      <c r="P42" s="110" t="s">
        <v>72</v>
      </c>
      <c r="Q42" s="111" t="s">
        <v>104</v>
      </c>
      <c r="R42" s="112" t="s">
        <v>92</v>
      </c>
      <c r="S42" s="101" t="s">
        <v>219</v>
      </c>
      <c r="T42" s="113" t="str">
        <f t="shared" si="4"/>
        <v>2水冷式冷房35＜能力≦104インバータ制御</v>
      </c>
      <c r="U42" s="114" t="s">
        <v>225</v>
      </c>
      <c r="V42" s="115">
        <v>-0.14000000000000001</v>
      </c>
      <c r="W42" s="115">
        <v>1.1399999999999999</v>
      </c>
      <c r="X42" s="115">
        <v>0.26122065729999999</v>
      </c>
      <c r="Y42" s="115">
        <v>0.93938967139999996</v>
      </c>
      <c r="Z42" s="116">
        <f>VLOOKUP(O42,既存・導入予定!$E$32:$S$43,13,0)</f>
        <v>0.51700000000000002</v>
      </c>
      <c r="AA42" s="117">
        <f t="shared" si="1"/>
        <v>1.0669999999999999</v>
      </c>
    </row>
    <row r="43" spans="2:27" ht="13.5" customHeight="1">
      <c r="B43" s="119" t="s">
        <v>289</v>
      </c>
      <c r="C43" s="119" t="s">
        <v>7</v>
      </c>
      <c r="E43" s="104">
        <v>1985</v>
      </c>
      <c r="I43" s="105">
        <v>2</v>
      </c>
      <c r="J43" s="107" t="s">
        <v>6</v>
      </c>
      <c r="K43" s="107" t="s">
        <v>338</v>
      </c>
      <c r="L43" s="107" t="s">
        <v>384</v>
      </c>
      <c r="M43" s="88">
        <v>0.23499999999999999</v>
      </c>
      <c r="N43" s="108"/>
      <c r="O43" s="1">
        <v>2</v>
      </c>
      <c r="P43" s="110" t="s">
        <v>72</v>
      </c>
      <c r="Q43" s="111" t="s">
        <v>104</v>
      </c>
      <c r="R43" s="112" t="s">
        <v>93</v>
      </c>
      <c r="S43" s="101" t="s">
        <v>88</v>
      </c>
      <c r="T43" s="113" t="str">
        <f t="shared" si="4"/>
        <v>2水冷式冷房104＜能力≦420段階制御</v>
      </c>
      <c r="U43" s="114" t="s">
        <v>226</v>
      </c>
      <c r="V43" s="115">
        <v>5.0852387499999999E-2</v>
      </c>
      <c r="W43" s="115">
        <v>0.94914761250000002</v>
      </c>
      <c r="X43" s="115">
        <v>0.1907560442</v>
      </c>
      <c r="Y43" s="115">
        <v>0.87919578409999999</v>
      </c>
      <c r="Z43" s="116">
        <f>VLOOKUP(O43,既存・導入予定!$E$32:$S$43,13,0)</f>
        <v>0.51700000000000002</v>
      </c>
      <c r="AA43" s="117">
        <f t="shared" si="1"/>
        <v>0.97499999999999998</v>
      </c>
    </row>
    <row r="44" spans="2:27" ht="13.5" customHeight="1">
      <c r="B44" s="119" t="s">
        <v>290</v>
      </c>
      <c r="C44" s="119" t="s">
        <v>7</v>
      </c>
      <c r="E44" s="104">
        <v>1986</v>
      </c>
      <c r="I44" s="105">
        <v>2</v>
      </c>
      <c r="J44" s="107" t="s">
        <v>7</v>
      </c>
      <c r="K44" s="107" t="s">
        <v>337</v>
      </c>
      <c r="L44" s="107" t="s">
        <v>385</v>
      </c>
      <c r="M44" s="88">
        <v>0</v>
      </c>
      <c r="N44" s="108"/>
      <c r="O44" s="1">
        <v>2</v>
      </c>
      <c r="P44" s="110" t="s">
        <v>72</v>
      </c>
      <c r="Q44" s="111" t="s">
        <v>104</v>
      </c>
      <c r="R44" s="112" t="s">
        <v>93</v>
      </c>
      <c r="S44" s="101" t="s">
        <v>222</v>
      </c>
      <c r="T44" s="113" t="str">
        <f t="shared" si="4"/>
        <v>2水冷式冷房104＜能力≦420スライド弁制御</v>
      </c>
      <c r="U44" s="114" t="s">
        <v>227</v>
      </c>
      <c r="V44" s="115">
        <v>0.21872340430000001</v>
      </c>
      <c r="W44" s="115">
        <v>0.78127659569999997</v>
      </c>
      <c r="X44" s="115">
        <v>0.76152586509999998</v>
      </c>
      <c r="Y44" s="115">
        <v>0.50987536529999999</v>
      </c>
      <c r="Z44" s="116">
        <f>VLOOKUP(O44,既存・導入予定!$E$32:$S$43,13,0)</f>
        <v>0.51700000000000002</v>
      </c>
      <c r="AA44" s="117">
        <f t="shared" si="1"/>
        <v>0.89400000000000002</v>
      </c>
    </row>
    <row r="45" spans="2:27" ht="13.5" customHeight="1" thickBot="1">
      <c r="B45" s="119" t="s">
        <v>291</v>
      </c>
      <c r="C45" s="119" t="s">
        <v>7</v>
      </c>
      <c r="E45" s="104">
        <v>1987</v>
      </c>
      <c r="I45" s="105">
        <v>2</v>
      </c>
      <c r="J45" s="107" t="s">
        <v>7</v>
      </c>
      <c r="K45" s="107" t="s">
        <v>338</v>
      </c>
      <c r="L45" s="107" t="s">
        <v>386</v>
      </c>
      <c r="M45" s="88">
        <v>0.21</v>
      </c>
      <c r="N45" s="108"/>
      <c r="O45" s="2">
        <v>2</v>
      </c>
      <c r="P45" s="120" t="s">
        <v>72</v>
      </c>
      <c r="Q45" s="120" t="s">
        <v>104</v>
      </c>
      <c r="R45" s="121" t="s">
        <v>93</v>
      </c>
      <c r="S45" s="122" t="s">
        <v>219</v>
      </c>
      <c r="T45" s="123" t="str">
        <f t="shared" si="4"/>
        <v>2水冷式冷房104＜能力≦420インバータ制御</v>
      </c>
      <c r="U45" s="124" t="s">
        <v>228</v>
      </c>
      <c r="V45" s="125">
        <v>-0.22</v>
      </c>
      <c r="W45" s="125">
        <v>1.22</v>
      </c>
      <c r="X45" s="125">
        <v>0.1733333333</v>
      </c>
      <c r="Y45" s="125">
        <v>1.0233333333000001</v>
      </c>
      <c r="Z45" s="126">
        <f>VLOOKUP(O45,既存・導入予定!$E$32:$S$43,13,0)</f>
        <v>0.51700000000000002</v>
      </c>
      <c r="AA45" s="127">
        <f t="shared" si="1"/>
        <v>1.1060000000000001</v>
      </c>
    </row>
    <row r="46" spans="2:27" ht="13.5" customHeight="1">
      <c r="B46" s="119" t="s">
        <v>292</v>
      </c>
      <c r="C46" s="119" t="s">
        <v>5</v>
      </c>
      <c r="E46" s="104">
        <v>1988</v>
      </c>
      <c r="I46" s="105">
        <v>2</v>
      </c>
      <c r="J46" s="107" t="s">
        <v>8</v>
      </c>
      <c r="K46" s="107" t="s">
        <v>337</v>
      </c>
      <c r="L46" s="107" t="s">
        <v>387</v>
      </c>
      <c r="M46" s="88">
        <v>0</v>
      </c>
      <c r="N46" s="108"/>
      <c r="O46" s="3">
        <v>2</v>
      </c>
      <c r="P46" s="128" t="s">
        <v>141</v>
      </c>
      <c r="Q46" s="128" t="s">
        <v>104</v>
      </c>
      <c r="R46" s="129" t="s">
        <v>94</v>
      </c>
      <c r="S46" s="130" t="s">
        <v>89</v>
      </c>
      <c r="T46" s="131" t="str">
        <f t="shared" si="4"/>
        <v>2空冷式（冷房専用）冷房能力≦31.25ON/OFF制御</v>
      </c>
      <c r="U46" s="132" t="s">
        <v>229</v>
      </c>
      <c r="V46" s="133">
        <v>0.1220657277</v>
      </c>
      <c r="W46" s="133">
        <v>0.87793427229999998</v>
      </c>
      <c r="X46" s="133">
        <v>0.1112216198</v>
      </c>
      <c r="Y46" s="133">
        <v>0.88335632630000005</v>
      </c>
      <c r="Z46" s="134">
        <f>VLOOKUP(O46,既存・導入予定!$E$32:$S$43,13,0)</f>
        <v>0.51700000000000002</v>
      </c>
      <c r="AA46" s="135">
        <f t="shared" si="1"/>
        <v>0.94099999999999995</v>
      </c>
    </row>
    <row r="47" spans="2:27" ht="14.25" customHeight="1">
      <c r="B47" s="119" t="s">
        <v>293</v>
      </c>
      <c r="C47" s="119" t="s">
        <v>5</v>
      </c>
      <c r="E47" s="104">
        <v>1989</v>
      </c>
      <c r="I47" s="105">
        <v>2</v>
      </c>
      <c r="J47" s="107" t="s">
        <v>8</v>
      </c>
      <c r="K47" s="107" t="s">
        <v>338</v>
      </c>
      <c r="L47" s="107" t="s">
        <v>388</v>
      </c>
      <c r="M47" s="88">
        <v>0.35899999999999999</v>
      </c>
      <c r="N47" s="108"/>
      <c r="O47" s="1">
        <v>2</v>
      </c>
      <c r="P47" s="110" t="s">
        <v>141</v>
      </c>
      <c r="Q47" s="111" t="s">
        <v>104</v>
      </c>
      <c r="R47" s="129" t="s">
        <v>94</v>
      </c>
      <c r="S47" s="101" t="s">
        <v>219</v>
      </c>
      <c r="T47" s="113" t="str">
        <f t="shared" si="4"/>
        <v>2空冷式（冷房専用）冷房能力≦31.25インバータ制御</v>
      </c>
      <c r="U47" s="132" t="s">
        <v>230</v>
      </c>
      <c r="V47" s="115">
        <v>-0.45200000000000001</v>
      </c>
      <c r="W47" s="115">
        <v>1.452</v>
      </c>
      <c r="X47" s="115">
        <v>0.4345164319</v>
      </c>
      <c r="Y47" s="115">
        <v>1.0087417839999999</v>
      </c>
      <c r="Z47" s="116">
        <f>VLOOKUP(O47,既存・導入予定!$E$32:$S$43,13,0)</f>
        <v>0.51700000000000002</v>
      </c>
      <c r="AA47" s="117">
        <f t="shared" si="1"/>
        <v>1.218</v>
      </c>
    </row>
    <row r="48" spans="2:27" ht="13.5" customHeight="1">
      <c r="B48" s="119" t="s">
        <v>294</v>
      </c>
      <c r="C48" s="119" t="s">
        <v>5</v>
      </c>
      <c r="E48" s="104">
        <v>1990</v>
      </c>
      <c r="I48" s="105">
        <v>2</v>
      </c>
      <c r="J48" s="107" t="s">
        <v>9</v>
      </c>
      <c r="K48" s="107" t="s">
        <v>337</v>
      </c>
      <c r="L48" s="107" t="s">
        <v>389</v>
      </c>
      <c r="M48" s="88">
        <v>0</v>
      </c>
      <c r="N48" s="108"/>
      <c r="O48" s="1">
        <v>2</v>
      </c>
      <c r="P48" s="110" t="s">
        <v>141</v>
      </c>
      <c r="Q48" s="111" t="s">
        <v>104</v>
      </c>
      <c r="R48" s="112" t="s">
        <v>95</v>
      </c>
      <c r="S48" s="101" t="s">
        <v>89</v>
      </c>
      <c r="T48" s="113" t="str">
        <f t="shared" si="4"/>
        <v>2空冷式（冷房専用）冷房31.25＜能力≦96.5ON/OFF制御</v>
      </c>
      <c r="U48" s="132" t="s">
        <v>231</v>
      </c>
      <c r="V48" s="115">
        <v>-0.10214499170000001</v>
      </c>
      <c r="W48" s="115">
        <v>1.1021449916999999</v>
      </c>
      <c r="X48" s="115">
        <v>0.24536083019999999</v>
      </c>
      <c r="Y48" s="115">
        <v>0.92839208070000001</v>
      </c>
      <c r="Z48" s="116">
        <f>VLOOKUP(O48,既存・導入予定!$E$32:$S$43,13,0)</f>
        <v>0.51700000000000002</v>
      </c>
      <c r="AA48" s="117">
        <f t="shared" si="1"/>
        <v>1.0489999999999999</v>
      </c>
    </row>
    <row r="49" spans="2:27" ht="13.5" customHeight="1">
      <c r="B49" s="119" t="s">
        <v>295</v>
      </c>
      <c r="C49" s="119" t="s">
        <v>5</v>
      </c>
      <c r="E49" s="104">
        <v>1991</v>
      </c>
      <c r="I49" s="105">
        <v>2</v>
      </c>
      <c r="J49" s="107" t="s">
        <v>9</v>
      </c>
      <c r="K49" s="107" t="s">
        <v>338</v>
      </c>
      <c r="L49" s="107" t="s">
        <v>390</v>
      </c>
      <c r="M49" s="88">
        <v>0.25</v>
      </c>
      <c r="N49" s="108"/>
      <c r="O49" s="1">
        <v>2</v>
      </c>
      <c r="P49" s="110" t="s">
        <v>141</v>
      </c>
      <c r="Q49" s="111" t="s">
        <v>104</v>
      </c>
      <c r="R49" s="112" t="s">
        <v>95</v>
      </c>
      <c r="S49" s="101" t="s">
        <v>88</v>
      </c>
      <c r="T49" s="113" t="str">
        <f t="shared" si="4"/>
        <v>2空冷式（冷房専用）冷房31.25＜能力≦96.5段階制御</v>
      </c>
      <c r="U49" s="132" t="s">
        <v>231</v>
      </c>
      <c r="V49" s="115">
        <v>-0.10214499170000001</v>
      </c>
      <c r="W49" s="115">
        <v>1.1021449916999999</v>
      </c>
      <c r="X49" s="115">
        <v>0.24536083019999999</v>
      </c>
      <c r="Y49" s="115">
        <v>0.92839208070000001</v>
      </c>
      <c r="Z49" s="116">
        <f>VLOOKUP(O49,既存・導入予定!$E$32:$S$43,13,0)</f>
        <v>0.51700000000000002</v>
      </c>
      <c r="AA49" s="117">
        <f t="shared" si="1"/>
        <v>1.0489999999999999</v>
      </c>
    </row>
    <row r="50" spans="2:27" ht="13.5" customHeight="1">
      <c r="B50" s="119" t="s">
        <v>296</v>
      </c>
      <c r="C50" s="119" t="s">
        <v>5</v>
      </c>
      <c r="E50" s="104">
        <v>1992</v>
      </c>
      <c r="I50" s="105">
        <v>2</v>
      </c>
      <c r="J50" s="107" t="s">
        <v>10</v>
      </c>
      <c r="K50" s="107" t="s">
        <v>337</v>
      </c>
      <c r="L50" s="107" t="s">
        <v>391</v>
      </c>
      <c r="M50" s="88">
        <v>0</v>
      </c>
      <c r="N50" s="108"/>
      <c r="O50" s="1">
        <v>2</v>
      </c>
      <c r="P50" s="110" t="s">
        <v>141</v>
      </c>
      <c r="Q50" s="111" t="s">
        <v>104</v>
      </c>
      <c r="R50" s="112" t="s">
        <v>95</v>
      </c>
      <c r="S50" s="101" t="s">
        <v>219</v>
      </c>
      <c r="T50" s="113" t="str">
        <f t="shared" si="4"/>
        <v>2空冷式（冷房専用）冷房31.25＜能力≦96.5インバータ制御</v>
      </c>
      <c r="U50" s="132" t="s">
        <v>232</v>
      </c>
      <c r="V50" s="115">
        <v>-0.44831570110000002</v>
      </c>
      <c r="W50" s="115">
        <v>1.4483157011000001</v>
      </c>
      <c r="X50" s="115">
        <v>0.2888480591</v>
      </c>
      <c r="Y50" s="115">
        <v>1.079733821</v>
      </c>
      <c r="Z50" s="116">
        <f>VLOOKUP(O50,既存・導入予定!$E$32:$S$43,13,0)</f>
        <v>0.51700000000000002</v>
      </c>
      <c r="AA50" s="117">
        <f t="shared" si="1"/>
        <v>1.216</v>
      </c>
    </row>
    <row r="51" spans="2:27" ht="14.25" customHeight="1">
      <c r="B51" s="119" t="s">
        <v>297</v>
      </c>
      <c r="C51" s="119" t="s">
        <v>5</v>
      </c>
      <c r="E51" s="104">
        <v>1993</v>
      </c>
      <c r="I51" s="105">
        <v>2</v>
      </c>
      <c r="J51" s="107" t="s">
        <v>10</v>
      </c>
      <c r="K51" s="107" t="s">
        <v>338</v>
      </c>
      <c r="L51" s="107" t="s">
        <v>392</v>
      </c>
      <c r="M51" s="88">
        <v>0.51700000000000002</v>
      </c>
      <c r="N51" s="108"/>
      <c r="O51" s="1">
        <v>2</v>
      </c>
      <c r="P51" s="110" t="s">
        <v>141</v>
      </c>
      <c r="Q51" s="111" t="s">
        <v>104</v>
      </c>
      <c r="R51" s="112" t="s">
        <v>96</v>
      </c>
      <c r="S51" s="101" t="s">
        <v>88</v>
      </c>
      <c r="T51" s="113" t="str">
        <f t="shared" si="4"/>
        <v>2空冷式（冷房専用）冷房96.5＜能力≦420段階制御</v>
      </c>
      <c r="U51" s="132" t="s">
        <v>233</v>
      </c>
      <c r="V51" s="115">
        <v>-3.8026303300000001E-2</v>
      </c>
      <c r="W51" s="115">
        <v>1.0380263032999999</v>
      </c>
      <c r="X51" s="115">
        <v>0.22036567970000001</v>
      </c>
      <c r="Y51" s="115">
        <v>0.90883031179999996</v>
      </c>
      <c r="Z51" s="116">
        <f>VLOOKUP(O51,既存・導入予定!$E$32:$S$43,13,0)</f>
        <v>0.51700000000000002</v>
      </c>
      <c r="AA51" s="117">
        <f t="shared" si="1"/>
        <v>1.018</v>
      </c>
    </row>
    <row r="52" spans="2:27" ht="13.5" customHeight="1">
      <c r="B52" s="119" t="s">
        <v>298</v>
      </c>
      <c r="C52" s="33" t="s">
        <v>12</v>
      </c>
      <c r="E52" s="104">
        <v>1994</v>
      </c>
      <c r="I52" s="105">
        <v>2</v>
      </c>
      <c r="J52" s="107" t="s">
        <v>11</v>
      </c>
      <c r="K52" s="107" t="s">
        <v>337</v>
      </c>
      <c r="L52" s="107" t="s">
        <v>393</v>
      </c>
      <c r="M52" s="88">
        <v>0</v>
      </c>
      <c r="N52" s="108"/>
      <c r="O52" s="1">
        <v>2</v>
      </c>
      <c r="P52" s="110" t="s">
        <v>141</v>
      </c>
      <c r="Q52" s="111" t="s">
        <v>104</v>
      </c>
      <c r="R52" s="112" t="s">
        <v>96</v>
      </c>
      <c r="S52" s="101" t="s">
        <v>222</v>
      </c>
      <c r="T52" s="113" t="str">
        <f t="shared" si="4"/>
        <v>2空冷式（冷房専用）冷房96.5＜能力≦420スライド弁制御</v>
      </c>
      <c r="U52" s="132" t="s">
        <v>234</v>
      </c>
      <c r="V52" s="115">
        <v>0.125</v>
      </c>
      <c r="W52" s="115">
        <v>0.875</v>
      </c>
      <c r="X52" s="115">
        <v>0.95833333330000003</v>
      </c>
      <c r="Y52" s="115">
        <v>0.45833333329999998</v>
      </c>
      <c r="Z52" s="116">
        <f>VLOOKUP(O52,既存・導入予定!$E$32:$S$43,13,0)</f>
        <v>0.51700000000000002</v>
      </c>
      <c r="AA52" s="117">
        <f t="shared" si="1"/>
        <v>0.93899999999999995</v>
      </c>
    </row>
    <row r="53" spans="2:27" ht="13.5" customHeight="1" thickBot="1">
      <c r="B53" s="33" t="s">
        <v>299</v>
      </c>
      <c r="C53" s="33" t="s">
        <v>12</v>
      </c>
      <c r="E53" s="104">
        <v>1995</v>
      </c>
      <c r="I53" s="105">
        <v>2</v>
      </c>
      <c r="J53" s="107" t="s">
        <v>11</v>
      </c>
      <c r="K53" s="107" t="s">
        <v>338</v>
      </c>
      <c r="L53" s="107" t="s">
        <v>394</v>
      </c>
      <c r="M53" s="88">
        <v>0.627</v>
      </c>
      <c r="N53" s="108"/>
      <c r="O53" s="2">
        <v>2</v>
      </c>
      <c r="P53" s="120" t="s">
        <v>141</v>
      </c>
      <c r="Q53" s="120" t="s">
        <v>104</v>
      </c>
      <c r="R53" s="121" t="s">
        <v>96</v>
      </c>
      <c r="S53" s="122" t="s">
        <v>219</v>
      </c>
      <c r="T53" s="123" t="str">
        <f t="shared" si="4"/>
        <v>2空冷式（冷房専用）冷房96.5＜能力≦420インバータ制御</v>
      </c>
      <c r="U53" s="124" t="s">
        <v>235</v>
      </c>
      <c r="V53" s="125">
        <v>-0.30225513710000002</v>
      </c>
      <c r="W53" s="125">
        <v>1.3022551371</v>
      </c>
      <c r="X53" s="125">
        <v>-0.1552682987</v>
      </c>
      <c r="Y53" s="125">
        <v>1.2287617179000001</v>
      </c>
      <c r="Z53" s="126">
        <f>VLOOKUP(O53,既存・導入予定!$E$32:$S$43,13,0)</f>
        <v>0.51700000000000002</v>
      </c>
      <c r="AA53" s="127">
        <f t="shared" si="1"/>
        <v>1.145</v>
      </c>
    </row>
    <row r="54" spans="2:27" ht="13.5" customHeight="1">
      <c r="E54" s="104">
        <v>1996</v>
      </c>
      <c r="I54" s="105">
        <v>2</v>
      </c>
      <c r="J54" s="107" t="s">
        <v>12</v>
      </c>
      <c r="K54" s="107" t="s">
        <v>337</v>
      </c>
      <c r="L54" s="107" t="s">
        <v>395</v>
      </c>
      <c r="M54" s="88">
        <v>0</v>
      </c>
      <c r="N54" s="108"/>
      <c r="O54" s="3">
        <v>2</v>
      </c>
      <c r="P54" s="128" t="s">
        <v>102</v>
      </c>
      <c r="Q54" s="128" t="s">
        <v>104</v>
      </c>
      <c r="R54" s="129" t="s">
        <v>94</v>
      </c>
      <c r="S54" s="130" t="s">
        <v>89</v>
      </c>
      <c r="T54" s="131" t="str">
        <f t="shared" si="4"/>
        <v>2空冷式（ヒートポンプ）冷房能力≦31.25ON/OFF制御</v>
      </c>
      <c r="U54" s="132" t="s">
        <v>236</v>
      </c>
      <c r="V54" s="133">
        <v>0.1220657277</v>
      </c>
      <c r="W54" s="133">
        <v>0.87793427229999998</v>
      </c>
      <c r="X54" s="133">
        <v>0.1112216198</v>
      </c>
      <c r="Y54" s="133">
        <v>0.88335632630000005</v>
      </c>
      <c r="Z54" s="134">
        <f>VLOOKUP(O54,既存・導入予定!$E$32:$S$43,13,0)</f>
        <v>0.51700000000000002</v>
      </c>
      <c r="AA54" s="135">
        <f t="shared" si="1"/>
        <v>0.94099999999999995</v>
      </c>
    </row>
    <row r="55" spans="2:27" ht="13.5" customHeight="1">
      <c r="C55" s="147" t="s">
        <v>300</v>
      </c>
      <c r="E55" s="104">
        <v>1997</v>
      </c>
      <c r="I55" s="105">
        <v>2</v>
      </c>
      <c r="J55" s="107" t="s">
        <v>12</v>
      </c>
      <c r="K55" s="107" t="s">
        <v>338</v>
      </c>
      <c r="L55" s="107" t="s">
        <v>396</v>
      </c>
      <c r="M55" s="88">
        <v>0.11899999999999999</v>
      </c>
      <c r="N55" s="108"/>
      <c r="O55" s="1">
        <v>2</v>
      </c>
      <c r="P55" s="111" t="s">
        <v>102</v>
      </c>
      <c r="Q55" s="111" t="s">
        <v>104</v>
      </c>
      <c r="R55" s="112" t="s">
        <v>95</v>
      </c>
      <c r="S55" s="101" t="s">
        <v>88</v>
      </c>
      <c r="T55" s="113" t="str">
        <f t="shared" si="4"/>
        <v>2空冷式（ヒートポンプ）冷房31.25＜能力≦96.5段階制御</v>
      </c>
      <c r="U55" s="114" t="s">
        <v>237</v>
      </c>
      <c r="V55" s="115">
        <v>-7.3641976200000001E-2</v>
      </c>
      <c r="W55" s="115">
        <v>1.0736419762</v>
      </c>
      <c r="X55" s="115">
        <v>0.25312061679999998</v>
      </c>
      <c r="Y55" s="115">
        <v>0.91026067970000002</v>
      </c>
      <c r="Z55" s="116">
        <f>VLOOKUP(O55,既存・導入予定!$E$32:$S$43,13,0)</f>
        <v>0.51700000000000002</v>
      </c>
      <c r="AA55" s="117">
        <f t="shared" si="1"/>
        <v>1.0349999999999999</v>
      </c>
    </row>
    <row r="56" spans="2:27" ht="13.5" customHeight="1">
      <c r="C56" s="145" t="s">
        <v>11</v>
      </c>
      <c r="E56" s="104">
        <v>1998</v>
      </c>
      <c r="I56" s="105">
        <v>3</v>
      </c>
      <c r="J56" s="107" t="s">
        <v>1</v>
      </c>
      <c r="K56" s="107" t="s">
        <v>337</v>
      </c>
      <c r="L56" s="107" t="s">
        <v>397</v>
      </c>
      <c r="M56" s="88">
        <v>0.188</v>
      </c>
      <c r="N56" s="108"/>
      <c r="O56" s="1">
        <v>2</v>
      </c>
      <c r="P56" s="111" t="s">
        <v>102</v>
      </c>
      <c r="Q56" s="111" t="s">
        <v>104</v>
      </c>
      <c r="R56" s="112" t="s">
        <v>95</v>
      </c>
      <c r="S56" s="101" t="s">
        <v>219</v>
      </c>
      <c r="T56" s="113" t="str">
        <f t="shared" si="4"/>
        <v>2空冷式（ヒートポンプ）冷房31.25＜能力≦96.5インバータ制御</v>
      </c>
      <c r="U56" s="114" t="s">
        <v>238</v>
      </c>
      <c r="V56" s="115">
        <v>-0.1910561449</v>
      </c>
      <c r="W56" s="115">
        <v>1.1910561448999999</v>
      </c>
      <c r="X56" s="115">
        <v>0.20284681330000001</v>
      </c>
      <c r="Y56" s="115">
        <v>0.99410466580000001</v>
      </c>
      <c r="Z56" s="116">
        <f>VLOOKUP(O56,既存・導入予定!$E$32:$S$43,13,0)</f>
        <v>0.51700000000000002</v>
      </c>
      <c r="AA56" s="117">
        <f t="shared" si="1"/>
        <v>1.0920000000000001</v>
      </c>
    </row>
    <row r="57" spans="2:27" ht="13.5" customHeight="1">
      <c r="C57" s="146" t="s">
        <v>10</v>
      </c>
      <c r="E57" s="104">
        <v>1999</v>
      </c>
      <c r="I57" s="105">
        <v>3</v>
      </c>
      <c r="J57" s="107" t="s">
        <v>1</v>
      </c>
      <c r="K57" s="107" t="s">
        <v>338</v>
      </c>
      <c r="L57" s="107" t="s">
        <v>398</v>
      </c>
      <c r="M57" s="88">
        <v>0.14599999999999999</v>
      </c>
      <c r="N57" s="108"/>
      <c r="O57" s="1">
        <v>2</v>
      </c>
      <c r="P57" s="111" t="s">
        <v>102</v>
      </c>
      <c r="Q57" s="111" t="s">
        <v>104</v>
      </c>
      <c r="R57" s="112" t="s">
        <v>96</v>
      </c>
      <c r="S57" s="101" t="s">
        <v>88</v>
      </c>
      <c r="T57" s="113" t="str">
        <f t="shared" si="4"/>
        <v>2空冷式（ヒートポンプ）冷房96.5＜能力≦420段階制御</v>
      </c>
      <c r="U57" s="114" t="s">
        <v>239</v>
      </c>
      <c r="V57" s="115">
        <v>-1.1106544600000001E-2</v>
      </c>
      <c r="W57" s="115">
        <v>1.0111065446</v>
      </c>
      <c r="X57" s="115">
        <v>0.18594431140000001</v>
      </c>
      <c r="Y57" s="115">
        <v>0.91258111659999996</v>
      </c>
      <c r="Z57" s="116">
        <f>VLOOKUP(O57,既存・導入予定!$E$32:$S$43,13,0)</f>
        <v>0.51700000000000002</v>
      </c>
      <c r="AA57" s="117">
        <f t="shared" si="1"/>
        <v>1.0049999999999999</v>
      </c>
    </row>
    <row r="58" spans="2:27" ht="13.5" customHeight="1">
      <c r="C58" s="146" t="s">
        <v>4</v>
      </c>
      <c r="E58" s="104">
        <v>2000</v>
      </c>
      <c r="I58" s="105">
        <v>3</v>
      </c>
      <c r="J58" s="107" t="s">
        <v>2</v>
      </c>
      <c r="K58" s="107" t="s">
        <v>337</v>
      </c>
      <c r="L58" s="107" t="s">
        <v>399</v>
      </c>
      <c r="M58" s="88">
        <v>6.6000000000000003E-2</v>
      </c>
      <c r="N58" s="108"/>
      <c r="O58" s="1">
        <v>2</v>
      </c>
      <c r="P58" s="111" t="s">
        <v>102</v>
      </c>
      <c r="Q58" s="111" t="s">
        <v>104</v>
      </c>
      <c r="R58" s="112" t="s">
        <v>96</v>
      </c>
      <c r="S58" s="101" t="s">
        <v>222</v>
      </c>
      <c r="T58" s="113" t="str">
        <f t="shared" si="4"/>
        <v>2空冷式（ヒートポンプ）冷房96.5＜能力≦420スライド弁制御</v>
      </c>
      <c r="U58" s="114" t="s">
        <v>240</v>
      </c>
      <c r="V58" s="115">
        <v>0.17299999999999999</v>
      </c>
      <c r="W58" s="115">
        <v>0.82699999999999996</v>
      </c>
      <c r="X58" s="115">
        <v>0.86133333329999995</v>
      </c>
      <c r="Y58" s="115">
        <v>0.4828333333</v>
      </c>
      <c r="Z58" s="116">
        <f>VLOOKUP(O58,既存・導入予定!$E$32:$S$43,13,0)</f>
        <v>0.51700000000000002</v>
      </c>
      <c r="AA58" s="117">
        <f t="shared" si="1"/>
        <v>0.91600000000000004</v>
      </c>
    </row>
    <row r="59" spans="2:27" ht="13.5" customHeight="1" thickBot="1">
      <c r="C59" s="146" t="s">
        <v>9</v>
      </c>
      <c r="E59" s="104">
        <v>2001</v>
      </c>
      <c r="I59" s="105">
        <v>3</v>
      </c>
      <c r="J59" s="107" t="s">
        <v>2</v>
      </c>
      <c r="K59" s="107" t="s">
        <v>338</v>
      </c>
      <c r="L59" s="107" t="s">
        <v>400</v>
      </c>
      <c r="M59" s="88">
        <v>0.123</v>
      </c>
      <c r="N59" s="108"/>
      <c r="O59" s="2">
        <v>2</v>
      </c>
      <c r="P59" s="120" t="s">
        <v>102</v>
      </c>
      <c r="Q59" s="120" t="s">
        <v>104</v>
      </c>
      <c r="R59" s="121" t="s">
        <v>96</v>
      </c>
      <c r="S59" s="122" t="s">
        <v>219</v>
      </c>
      <c r="T59" s="123" t="str">
        <f t="shared" si="4"/>
        <v>2空冷式（ヒートポンプ）冷房96.5＜能力≦420インバータ制御</v>
      </c>
      <c r="U59" s="124" t="s">
        <v>241</v>
      </c>
      <c r="V59" s="125">
        <v>-0.27426738779999998</v>
      </c>
      <c r="W59" s="125">
        <v>1.2742673877999999</v>
      </c>
      <c r="X59" s="125">
        <v>-3.1674462E-2</v>
      </c>
      <c r="Y59" s="125">
        <v>1.1529709249</v>
      </c>
      <c r="Z59" s="126">
        <f>VLOOKUP(O59,既存・導入予定!$E$32:$S$43,13,0)</f>
        <v>0.51700000000000002</v>
      </c>
      <c r="AA59" s="127">
        <f t="shared" si="1"/>
        <v>1.1319999999999999</v>
      </c>
    </row>
    <row r="60" spans="2:27" ht="13.5" customHeight="1">
      <c r="C60" s="146" t="s">
        <v>1</v>
      </c>
      <c r="E60" s="104">
        <v>2002</v>
      </c>
      <c r="I60" s="105">
        <v>3</v>
      </c>
      <c r="J60" s="107" t="s">
        <v>3</v>
      </c>
      <c r="K60" s="107" t="s">
        <v>337</v>
      </c>
      <c r="L60" s="107" t="s">
        <v>401</v>
      </c>
      <c r="M60" s="88">
        <v>7.4999999999999997E-2</v>
      </c>
      <c r="N60" s="108"/>
      <c r="O60" s="83">
        <v>2</v>
      </c>
      <c r="P60" s="136" t="s">
        <v>102</v>
      </c>
      <c r="Q60" s="136" t="s">
        <v>242</v>
      </c>
      <c r="R60" s="137" t="s">
        <v>94</v>
      </c>
      <c r="S60" s="138" t="s">
        <v>89</v>
      </c>
      <c r="T60" s="139" t="str">
        <f t="shared" si="4"/>
        <v>2空冷式（ヒートポンプ）暖房能力≦31.25ON/OFF制御</v>
      </c>
      <c r="U60" s="140" t="s">
        <v>236</v>
      </c>
      <c r="V60" s="141">
        <v>0.1220657277</v>
      </c>
      <c r="W60" s="141">
        <v>0.87793427229999998</v>
      </c>
      <c r="X60" s="141">
        <v>0.1112216198</v>
      </c>
      <c r="Y60" s="141">
        <v>0.88335632630000005</v>
      </c>
      <c r="Z60" s="142">
        <f>VLOOKUP(O60,既存・導入予定!$E$32:$S$43,13,0)</f>
        <v>0.51700000000000002</v>
      </c>
      <c r="AA60" s="143">
        <f t="shared" si="1"/>
        <v>0.94099999999999995</v>
      </c>
    </row>
    <row r="61" spans="2:27" ht="13.5" customHeight="1">
      <c r="C61" s="146" t="s">
        <v>8</v>
      </c>
      <c r="E61" s="104">
        <v>2003</v>
      </c>
      <c r="I61" s="105">
        <v>3</v>
      </c>
      <c r="J61" s="107" t="s">
        <v>3</v>
      </c>
      <c r="K61" s="107" t="s">
        <v>338</v>
      </c>
      <c r="L61" s="107" t="s">
        <v>402</v>
      </c>
      <c r="M61" s="88">
        <v>0.15</v>
      </c>
      <c r="N61" s="108"/>
      <c r="O61" s="1">
        <v>2</v>
      </c>
      <c r="P61" s="111" t="s">
        <v>102</v>
      </c>
      <c r="Q61" s="111" t="s">
        <v>242</v>
      </c>
      <c r="R61" s="112" t="s">
        <v>95</v>
      </c>
      <c r="S61" s="101" t="s">
        <v>88</v>
      </c>
      <c r="T61" s="113" t="str">
        <f t="shared" si="4"/>
        <v>2空冷式（ヒートポンプ）暖房31.25＜能力≦96.5段階制御</v>
      </c>
      <c r="U61" s="114" t="s">
        <v>237</v>
      </c>
      <c r="V61" s="115">
        <v>-7.3641976200000001E-2</v>
      </c>
      <c r="W61" s="115">
        <v>1.0736419762</v>
      </c>
      <c r="X61" s="115">
        <v>0.25312061679999998</v>
      </c>
      <c r="Y61" s="115">
        <v>0.91026067970000002</v>
      </c>
      <c r="Z61" s="116">
        <f>VLOOKUP(O61,既存・導入予定!$E$32:$S$43,13,0)</f>
        <v>0.51700000000000002</v>
      </c>
      <c r="AA61" s="117">
        <f t="shared" si="1"/>
        <v>1.0349999999999999</v>
      </c>
    </row>
    <row r="62" spans="2:27" ht="13.5" customHeight="1">
      <c r="C62" s="146" t="s">
        <v>3</v>
      </c>
      <c r="E62" s="104">
        <v>2004</v>
      </c>
      <c r="I62" s="105">
        <v>3</v>
      </c>
      <c r="J62" s="107" t="s">
        <v>4</v>
      </c>
      <c r="K62" s="107" t="s">
        <v>337</v>
      </c>
      <c r="L62" s="107" t="s">
        <v>403</v>
      </c>
      <c r="M62" s="88">
        <v>9.8000000000000004E-2</v>
      </c>
      <c r="N62" s="108"/>
      <c r="O62" s="1">
        <v>2</v>
      </c>
      <c r="P62" s="111" t="s">
        <v>102</v>
      </c>
      <c r="Q62" s="111" t="s">
        <v>242</v>
      </c>
      <c r="R62" s="112" t="s">
        <v>95</v>
      </c>
      <c r="S62" s="101" t="s">
        <v>219</v>
      </c>
      <c r="T62" s="113" t="str">
        <f t="shared" si="4"/>
        <v>2空冷式（ヒートポンプ）暖房31.25＜能力≦96.5インバータ制御</v>
      </c>
      <c r="U62" s="114" t="s">
        <v>238</v>
      </c>
      <c r="V62" s="115">
        <v>-0.1910561449</v>
      </c>
      <c r="W62" s="115">
        <v>1.1910561448999999</v>
      </c>
      <c r="X62" s="115">
        <v>0.20284681330000001</v>
      </c>
      <c r="Y62" s="115">
        <v>0.99410466580000001</v>
      </c>
      <c r="Z62" s="116">
        <f>VLOOKUP(O62,既存・導入予定!$E$32:$S$43,13,0)</f>
        <v>0.51700000000000002</v>
      </c>
      <c r="AA62" s="117">
        <f t="shared" si="1"/>
        <v>1.0920000000000001</v>
      </c>
    </row>
    <row r="63" spans="2:27" ht="13.5" customHeight="1">
      <c r="C63" s="146" t="s">
        <v>2</v>
      </c>
      <c r="E63" s="104">
        <v>2005</v>
      </c>
      <c r="I63" s="105">
        <v>3</v>
      </c>
      <c r="J63" s="107" t="s">
        <v>4</v>
      </c>
      <c r="K63" s="107" t="s">
        <v>338</v>
      </c>
      <c r="L63" s="107" t="s">
        <v>404</v>
      </c>
      <c r="M63" s="88">
        <v>0.28999999999999998</v>
      </c>
      <c r="N63" s="108"/>
      <c r="O63" s="1">
        <v>2</v>
      </c>
      <c r="P63" s="111" t="s">
        <v>102</v>
      </c>
      <c r="Q63" s="111" t="s">
        <v>242</v>
      </c>
      <c r="R63" s="112" t="s">
        <v>96</v>
      </c>
      <c r="S63" s="101" t="s">
        <v>88</v>
      </c>
      <c r="T63" s="113" t="str">
        <f t="shared" si="4"/>
        <v>2空冷式（ヒートポンプ）暖房96.5＜能力≦420段階制御</v>
      </c>
      <c r="U63" s="114" t="s">
        <v>239</v>
      </c>
      <c r="V63" s="115">
        <v>-1.1106544600000001E-2</v>
      </c>
      <c r="W63" s="115">
        <v>1.0111065446</v>
      </c>
      <c r="X63" s="115">
        <v>0.18594431140000001</v>
      </c>
      <c r="Y63" s="115">
        <v>0.91258111659999996</v>
      </c>
      <c r="Z63" s="116">
        <f>VLOOKUP(O63,既存・導入予定!$E$32:$S$43,13,0)</f>
        <v>0.51700000000000002</v>
      </c>
      <c r="AA63" s="117">
        <f t="shared" si="1"/>
        <v>1.0049999999999999</v>
      </c>
    </row>
    <row r="64" spans="2:27" ht="13.5" customHeight="1">
      <c r="C64" s="146" t="s">
        <v>285</v>
      </c>
      <c r="E64" s="104">
        <v>2006</v>
      </c>
      <c r="I64" s="105">
        <v>3</v>
      </c>
      <c r="J64" s="107" t="s">
        <v>5</v>
      </c>
      <c r="K64" s="107" t="s">
        <v>337</v>
      </c>
      <c r="L64" s="107" t="s">
        <v>405</v>
      </c>
      <c r="M64" s="88">
        <v>6.6000000000000003E-2</v>
      </c>
      <c r="N64" s="108"/>
      <c r="O64" s="1">
        <v>2</v>
      </c>
      <c r="P64" s="111" t="s">
        <v>102</v>
      </c>
      <c r="Q64" s="111" t="s">
        <v>242</v>
      </c>
      <c r="R64" s="112" t="s">
        <v>96</v>
      </c>
      <c r="S64" s="101" t="s">
        <v>222</v>
      </c>
      <c r="T64" s="113" t="str">
        <f t="shared" si="4"/>
        <v>2空冷式（ヒートポンプ）暖房96.5＜能力≦420スライド弁制御</v>
      </c>
      <c r="U64" s="114" t="s">
        <v>240</v>
      </c>
      <c r="V64" s="115">
        <v>0.17299999999999999</v>
      </c>
      <c r="W64" s="115">
        <v>0.82699999999999996</v>
      </c>
      <c r="X64" s="115">
        <v>0.86133333329999995</v>
      </c>
      <c r="Y64" s="115">
        <v>0.4828333333</v>
      </c>
      <c r="Z64" s="116">
        <f>VLOOKUP(O64,既存・導入予定!$E$32:$S$43,13,0)</f>
        <v>0.51700000000000002</v>
      </c>
      <c r="AA64" s="117">
        <f t="shared" si="1"/>
        <v>0.91600000000000004</v>
      </c>
    </row>
    <row r="65" spans="3:27" ht="13.5" customHeight="1" thickBot="1">
      <c r="C65" s="146" t="s">
        <v>7</v>
      </c>
      <c r="E65" s="104">
        <v>2007</v>
      </c>
      <c r="I65" s="105">
        <v>3</v>
      </c>
      <c r="J65" s="107" t="s">
        <v>5</v>
      </c>
      <c r="K65" s="107" t="s">
        <v>338</v>
      </c>
      <c r="L65" s="107" t="s">
        <v>406</v>
      </c>
      <c r="M65" s="88">
        <v>0.14299999999999999</v>
      </c>
      <c r="N65" s="108"/>
      <c r="O65" s="2">
        <v>2</v>
      </c>
      <c r="P65" s="120" t="s">
        <v>102</v>
      </c>
      <c r="Q65" s="120" t="s">
        <v>242</v>
      </c>
      <c r="R65" s="121" t="s">
        <v>96</v>
      </c>
      <c r="S65" s="122" t="s">
        <v>219</v>
      </c>
      <c r="T65" s="123" t="str">
        <f t="shared" si="4"/>
        <v>2空冷式（ヒートポンプ）暖房96.5＜能力≦420インバータ制御</v>
      </c>
      <c r="U65" s="124" t="s">
        <v>241</v>
      </c>
      <c r="V65" s="125">
        <v>-0.27426738779999998</v>
      </c>
      <c r="W65" s="125">
        <v>1.2742673877999999</v>
      </c>
      <c r="X65" s="125">
        <v>-3.1674462E-2</v>
      </c>
      <c r="Y65" s="125">
        <v>1.1529709249</v>
      </c>
      <c r="Z65" s="126">
        <f>VLOOKUP(O65,既存・導入予定!$E$32:$S$43,13,0)</f>
        <v>0.51700000000000002</v>
      </c>
      <c r="AA65" s="127">
        <f t="shared" si="1"/>
        <v>1.1319999999999999</v>
      </c>
    </row>
    <row r="66" spans="3:27" ht="13.5" customHeight="1">
      <c r="C66" s="146" t="s">
        <v>5</v>
      </c>
      <c r="E66" s="104">
        <v>2008</v>
      </c>
      <c r="I66" s="105">
        <v>3</v>
      </c>
      <c r="J66" s="107" t="s">
        <v>6</v>
      </c>
      <c r="K66" s="107" t="s">
        <v>337</v>
      </c>
      <c r="L66" s="107" t="s">
        <v>407</v>
      </c>
      <c r="M66" s="88">
        <v>5.8000000000000003E-2</v>
      </c>
      <c r="N66" s="108"/>
      <c r="O66" s="4">
        <v>3</v>
      </c>
      <c r="P66" s="110" t="s">
        <v>72</v>
      </c>
      <c r="Q66" s="111" t="s">
        <v>103</v>
      </c>
      <c r="R66" s="112" t="s">
        <v>91</v>
      </c>
      <c r="S66" s="101" t="s">
        <v>89</v>
      </c>
      <c r="T66" s="113" t="str">
        <f>O66&amp;P66&amp;Q66&amp;R66&amp;S66</f>
        <v>3水冷式冷房能力≦35ON/OFF制御</v>
      </c>
      <c r="U66" s="114" t="s">
        <v>223</v>
      </c>
      <c r="V66" s="115">
        <v>0.1220657277</v>
      </c>
      <c r="W66" s="115">
        <v>0.87793427229999998</v>
      </c>
      <c r="X66" s="115">
        <v>0.1112216198</v>
      </c>
      <c r="Y66" s="115">
        <v>0.88335632630000005</v>
      </c>
      <c r="Z66" s="116">
        <f>VLOOKUP(O66,既存・導入予定!$E$32:$S$43,13,0)</f>
        <v>0.36099999999999999</v>
      </c>
      <c r="AA66" s="117">
        <f t="shared" si="1"/>
        <v>0.92300000000000004</v>
      </c>
    </row>
    <row r="67" spans="3:27" ht="13.5" customHeight="1">
      <c r="C67" s="146" t="s">
        <v>12</v>
      </c>
      <c r="E67" s="104">
        <v>2009</v>
      </c>
      <c r="I67" s="105">
        <v>3</v>
      </c>
      <c r="J67" s="107" t="s">
        <v>6</v>
      </c>
      <c r="K67" s="107" t="s">
        <v>338</v>
      </c>
      <c r="L67" s="107" t="s">
        <v>408</v>
      </c>
      <c r="M67" s="88">
        <v>0.14199999999999999</v>
      </c>
      <c r="N67" s="108"/>
      <c r="O67" s="4">
        <v>3</v>
      </c>
      <c r="P67" s="110" t="s">
        <v>72</v>
      </c>
      <c r="Q67" s="111" t="s">
        <v>104</v>
      </c>
      <c r="R67" s="112" t="s">
        <v>91</v>
      </c>
      <c r="S67" s="101" t="s">
        <v>88</v>
      </c>
      <c r="T67" s="113" t="str">
        <f t="shared" ref="T67" si="5">O67&amp;P67&amp;Q67&amp;R67&amp;S67</f>
        <v>3水冷式冷房能力≦35段階制御</v>
      </c>
      <c r="U67" s="114" t="s">
        <v>223</v>
      </c>
      <c r="V67" s="115">
        <v>0.1220657277</v>
      </c>
      <c r="W67" s="115">
        <v>0.87793427229999998</v>
      </c>
      <c r="X67" s="115">
        <v>0.1112216198</v>
      </c>
      <c r="Y67" s="115">
        <v>0.88335632630000005</v>
      </c>
      <c r="Z67" s="116">
        <f>VLOOKUP(O67,既存・導入予定!$E$32:$S$43,13,0)</f>
        <v>0.36099999999999999</v>
      </c>
      <c r="AA67" s="117">
        <f t="shared" si="1"/>
        <v>0.92300000000000004</v>
      </c>
    </row>
    <row r="68" spans="3:27" ht="13.5" customHeight="1">
      <c r="E68" s="104">
        <v>2010</v>
      </c>
      <c r="I68" s="105">
        <v>3</v>
      </c>
      <c r="J68" s="107" t="s">
        <v>7</v>
      </c>
      <c r="K68" s="107" t="s">
        <v>337</v>
      </c>
      <c r="L68" s="107" t="s">
        <v>409</v>
      </c>
      <c r="M68" s="88">
        <v>5.8000000000000003E-2</v>
      </c>
      <c r="N68" s="108"/>
      <c r="O68" s="4">
        <v>3</v>
      </c>
      <c r="P68" s="110" t="s">
        <v>72</v>
      </c>
      <c r="Q68" s="111" t="s">
        <v>104</v>
      </c>
      <c r="R68" s="112" t="s">
        <v>92</v>
      </c>
      <c r="S68" s="101" t="s">
        <v>89</v>
      </c>
      <c r="T68" s="113" t="str">
        <f>O68&amp;P68&amp;Q68&amp;R68&amp;S68</f>
        <v>3水冷式冷房35＜能力≦104ON/OFF制御</v>
      </c>
      <c r="U68" s="114" t="s">
        <v>224</v>
      </c>
      <c r="V68" s="115">
        <v>-9.6020889100000006E-2</v>
      </c>
      <c r="W68" s="115">
        <v>1.0960208891000001</v>
      </c>
      <c r="X68" s="115">
        <v>0.2477137086</v>
      </c>
      <c r="Y68" s="115">
        <v>0.92415359019999999</v>
      </c>
      <c r="Z68" s="116">
        <f>VLOOKUP(O68,既存・導入予定!$E$32:$S$43,13,0)</f>
        <v>0.36099999999999999</v>
      </c>
      <c r="AA68" s="117">
        <f t="shared" si="1"/>
        <v>1.0129999999999999</v>
      </c>
    </row>
    <row r="69" spans="3:27" ht="13.5" customHeight="1">
      <c r="E69" s="104">
        <v>2011</v>
      </c>
      <c r="I69" s="105">
        <v>3</v>
      </c>
      <c r="J69" s="107" t="s">
        <v>7</v>
      </c>
      <c r="K69" s="107" t="s">
        <v>338</v>
      </c>
      <c r="L69" s="107" t="s">
        <v>410</v>
      </c>
      <c r="M69" s="88">
        <v>0.13</v>
      </c>
      <c r="N69" s="108"/>
      <c r="O69" s="4">
        <v>3</v>
      </c>
      <c r="P69" s="110" t="s">
        <v>72</v>
      </c>
      <c r="Q69" s="111" t="s">
        <v>104</v>
      </c>
      <c r="R69" s="112" t="s">
        <v>92</v>
      </c>
      <c r="S69" s="101" t="s">
        <v>88</v>
      </c>
      <c r="T69" s="113" t="str">
        <f t="shared" ref="T69:T93" si="6">O69&amp;P69&amp;Q69&amp;R69&amp;S69</f>
        <v>3水冷式冷房35＜能力≦104段階制御</v>
      </c>
      <c r="U69" s="114" t="s">
        <v>224</v>
      </c>
      <c r="V69" s="115">
        <v>-9.6020889100000006E-2</v>
      </c>
      <c r="W69" s="115">
        <v>1.0960208891000001</v>
      </c>
      <c r="X69" s="115">
        <v>0.2477137086</v>
      </c>
      <c r="Y69" s="115">
        <v>0.92415359019999999</v>
      </c>
      <c r="Z69" s="116">
        <f>VLOOKUP(O69,既存・導入予定!$E$32:$S$43,13,0)</f>
        <v>0.36099999999999999</v>
      </c>
      <c r="AA69" s="117">
        <f t="shared" si="1"/>
        <v>1.0129999999999999</v>
      </c>
    </row>
    <row r="70" spans="3:27" ht="13.5" customHeight="1">
      <c r="E70" s="104">
        <v>2012</v>
      </c>
      <c r="I70" s="105">
        <v>3</v>
      </c>
      <c r="J70" s="107" t="s">
        <v>8</v>
      </c>
      <c r="K70" s="107" t="s">
        <v>337</v>
      </c>
      <c r="L70" s="107" t="s">
        <v>411</v>
      </c>
      <c r="M70" s="88">
        <v>8.7999999999999995E-2</v>
      </c>
      <c r="N70" s="108"/>
      <c r="O70" s="4">
        <v>3</v>
      </c>
      <c r="P70" s="110" t="s">
        <v>72</v>
      </c>
      <c r="Q70" s="111" t="s">
        <v>104</v>
      </c>
      <c r="R70" s="112" t="s">
        <v>92</v>
      </c>
      <c r="S70" s="101" t="s">
        <v>219</v>
      </c>
      <c r="T70" s="113" t="str">
        <f t="shared" si="6"/>
        <v>3水冷式冷房35＜能力≦104インバータ制御</v>
      </c>
      <c r="U70" s="114" t="s">
        <v>225</v>
      </c>
      <c r="V70" s="115">
        <v>-0.14000000000000001</v>
      </c>
      <c r="W70" s="115">
        <v>1.1399999999999999</v>
      </c>
      <c r="X70" s="115">
        <v>0.26122065729999999</v>
      </c>
      <c r="Y70" s="115">
        <v>0.93938967139999996</v>
      </c>
      <c r="Z70" s="116">
        <f>VLOOKUP(O70,既存・導入予定!$E$32:$S$43,13,0)</f>
        <v>0.36099999999999999</v>
      </c>
      <c r="AA70" s="117">
        <f t="shared" si="1"/>
        <v>1.0329999999999999</v>
      </c>
    </row>
    <row r="71" spans="3:27" ht="13.5" customHeight="1">
      <c r="E71" s="104">
        <v>2013</v>
      </c>
      <c r="I71" s="105">
        <v>3</v>
      </c>
      <c r="J71" s="107" t="s">
        <v>8</v>
      </c>
      <c r="K71" s="107" t="s">
        <v>338</v>
      </c>
      <c r="L71" s="107" t="s">
        <v>412</v>
      </c>
      <c r="M71" s="88">
        <v>0.22</v>
      </c>
      <c r="N71" s="108"/>
      <c r="O71" s="4">
        <v>3</v>
      </c>
      <c r="P71" s="110" t="s">
        <v>72</v>
      </c>
      <c r="Q71" s="111" t="s">
        <v>104</v>
      </c>
      <c r="R71" s="112" t="s">
        <v>93</v>
      </c>
      <c r="S71" s="101" t="s">
        <v>88</v>
      </c>
      <c r="T71" s="113" t="str">
        <f t="shared" si="6"/>
        <v>3水冷式冷房104＜能力≦420段階制御</v>
      </c>
      <c r="U71" s="114" t="s">
        <v>226</v>
      </c>
      <c r="V71" s="115">
        <v>5.0852387499999999E-2</v>
      </c>
      <c r="W71" s="115">
        <v>0.94914761250000002</v>
      </c>
      <c r="X71" s="115">
        <v>0.1907560442</v>
      </c>
      <c r="Y71" s="115">
        <v>0.87919578409999999</v>
      </c>
      <c r="Z71" s="116">
        <f>VLOOKUP(O71,既存・導入予定!$E$32:$S$43,13,0)</f>
        <v>0.36099999999999999</v>
      </c>
      <c r="AA71" s="117">
        <f t="shared" si="1"/>
        <v>0.94799999999999995</v>
      </c>
    </row>
    <row r="72" spans="3:27" ht="13.5" customHeight="1">
      <c r="E72" s="104">
        <v>2014</v>
      </c>
      <c r="I72" s="105">
        <v>3</v>
      </c>
      <c r="J72" s="107" t="s">
        <v>9</v>
      </c>
      <c r="K72" s="107" t="s">
        <v>337</v>
      </c>
      <c r="L72" s="107" t="s">
        <v>413</v>
      </c>
      <c r="M72" s="88">
        <v>5.8000000000000003E-2</v>
      </c>
      <c r="N72" s="108"/>
      <c r="O72" s="4">
        <v>3</v>
      </c>
      <c r="P72" s="110" t="s">
        <v>72</v>
      </c>
      <c r="Q72" s="111" t="s">
        <v>104</v>
      </c>
      <c r="R72" s="112" t="s">
        <v>93</v>
      </c>
      <c r="S72" s="101" t="s">
        <v>222</v>
      </c>
      <c r="T72" s="113" t="str">
        <f t="shared" si="6"/>
        <v>3水冷式冷房104＜能力≦420スライド弁制御</v>
      </c>
      <c r="U72" s="114" t="s">
        <v>227</v>
      </c>
      <c r="V72" s="115">
        <v>0.21872340430000001</v>
      </c>
      <c r="W72" s="115">
        <v>0.78127659569999997</v>
      </c>
      <c r="X72" s="115">
        <v>0.76152586509999998</v>
      </c>
      <c r="Y72" s="115">
        <v>0.50987536529999999</v>
      </c>
      <c r="Z72" s="116">
        <f>VLOOKUP(O72,既存・導入予定!$E$32:$S$43,13,0)</f>
        <v>0.36099999999999999</v>
      </c>
      <c r="AA72" s="117">
        <f t="shared" si="1"/>
        <v>0.78400000000000003</v>
      </c>
    </row>
    <row r="73" spans="3:27" ht="13.5" customHeight="1" thickBot="1">
      <c r="E73" s="104">
        <v>2015</v>
      </c>
      <c r="I73" s="105">
        <v>3</v>
      </c>
      <c r="J73" s="107" t="s">
        <v>9</v>
      </c>
      <c r="K73" s="107" t="s">
        <v>338</v>
      </c>
      <c r="L73" s="107" t="s">
        <v>414</v>
      </c>
      <c r="M73" s="88">
        <v>0.20100000000000001</v>
      </c>
      <c r="N73" s="108"/>
      <c r="O73" s="5">
        <v>3</v>
      </c>
      <c r="P73" s="120" t="s">
        <v>72</v>
      </c>
      <c r="Q73" s="120" t="s">
        <v>104</v>
      </c>
      <c r="R73" s="121" t="s">
        <v>93</v>
      </c>
      <c r="S73" s="122" t="s">
        <v>219</v>
      </c>
      <c r="T73" s="123" t="str">
        <f t="shared" si="6"/>
        <v>3水冷式冷房104＜能力≦420インバータ制御</v>
      </c>
      <c r="U73" s="124" t="s">
        <v>228</v>
      </c>
      <c r="V73" s="125">
        <v>-0.22</v>
      </c>
      <c r="W73" s="125">
        <v>1.22</v>
      </c>
      <c r="X73" s="125">
        <v>0.1733333333</v>
      </c>
      <c r="Y73" s="125">
        <v>1.0233333333000001</v>
      </c>
      <c r="Z73" s="126">
        <f>VLOOKUP(O73,既存・導入予定!$E$32:$S$43,13,0)</f>
        <v>0.36099999999999999</v>
      </c>
      <c r="AA73" s="127">
        <f t="shared" si="1"/>
        <v>1.085</v>
      </c>
    </row>
    <row r="74" spans="3:27" ht="13.5" customHeight="1">
      <c r="E74" s="104">
        <v>2016</v>
      </c>
      <c r="I74" s="105">
        <v>3</v>
      </c>
      <c r="J74" s="107" t="s">
        <v>10</v>
      </c>
      <c r="K74" s="107" t="s">
        <v>337</v>
      </c>
      <c r="L74" s="107" t="s">
        <v>415</v>
      </c>
      <c r="M74" s="88">
        <v>0</v>
      </c>
      <c r="N74" s="108"/>
      <c r="O74" s="6">
        <v>3</v>
      </c>
      <c r="P74" s="128" t="s">
        <v>141</v>
      </c>
      <c r="Q74" s="128" t="s">
        <v>104</v>
      </c>
      <c r="R74" s="129" t="s">
        <v>94</v>
      </c>
      <c r="S74" s="130" t="s">
        <v>89</v>
      </c>
      <c r="T74" s="131" t="str">
        <f t="shared" si="6"/>
        <v>3空冷式（冷房専用）冷房能力≦31.25ON/OFF制御</v>
      </c>
      <c r="U74" s="132" t="s">
        <v>229</v>
      </c>
      <c r="V74" s="133">
        <v>0.1220657277</v>
      </c>
      <c r="W74" s="133">
        <v>0.87793427229999998</v>
      </c>
      <c r="X74" s="133">
        <v>0.1112216198</v>
      </c>
      <c r="Y74" s="133">
        <v>0.88335632630000005</v>
      </c>
      <c r="Z74" s="134">
        <f>VLOOKUP(O74,既存・導入予定!$E$32:$S$43,13,0)</f>
        <v>0.36099999999999999</v>
      </c>
      <c r="AA74" s="135">
        <f t="shared" si="1"/>
        <v>0.92300000000000004</v>
      </c>
    </row>
    <row r="75" spans="3:27" ht="13.5" customHeight="1">
      <c r="E75" s="32">
        <v>2017</v>
      </c>
      <c r="I75" s="105">
        <v>3</v>
      </c>
      <c r="J75" s="107" t="s">
        <v>10</v>
      </c>
      <c r="K75" s="107" t="s">
        <v>338</v>
      </c>
      <c r="L75" s="107" t="s">
        <v>416</v>
      </c>
      <c r="M75" s="88">
        <v>0.36099999999999999</v>
      </c>
      <c r="N75" s="108"/>
      <c r="O75" s="4">
        <v>3</v>
      </c>
      <c r="P75" s="110" t="s">
        <v>141</v>
      </c>
      <c r="Q75" s="111" t="s">
        <v>104</v>
      </c>
      <c r="R75" s="129" t="s">
        <v>94</v>
      </c>
      <c r="S75" s="101" t="s">
        <v>219</v>
      </c>
      <c r="T75" s="113" t="str">
        <f t="shared" si="6"/>
        <v>3空冷式（冷房専用）冷房能力≦31.25インバータ制御</v>
      </c>
      <c r="U75" s="132" t="s">
        <v>230</v>
      </c>
      <c r="V75" s="115">
        <v>-0.45200000000000001</v>
      </c>
      <c r="W75" s="115">
        <v>1.452</v>
      </c>
      <c r="X75" s="115">
        <v>0.4345164319</v>
      </c>
      <c r="Y75" s="115">
        <v>1.0087417839999999</v>
      </c>
      <c r="Z75" s="116">
        <f>VLOOKUP(O75,既存・導入予定!$E$32:$S$43,13,0)</f>
        <v>0.36099999999999999</v>
      </c>
      <c r="AA75" s="117">
        <f t="shared" ref="AA75:AA138" si="7">ROUNDDOWN(IF(Z75&gt;=0.5,V75*Z75+W75,X75*Z75+Y75),3)</f>
        <v>1.165</v>
      </c>
    </row>
    <row r="76" spans="3:27" ht="13.5" customHeight="1">
      <c r="E76" s="32">
        <v>2018</v>
      </c>
      <c r="I76" s="105">
        <v>3</v>
      </c>
      <c r="J76" s="107" t="s">
        <v>11</v>
      </c>
      <c r="K76" s="107" t="s">
        <v>337</v>
      </c>
      <c r="L76" s="107" t="s">
        <v>417</v>
      </c>
      <c r="M76" s="88">
        <v>0</v>
      </c>
      <c r="N76" s="108"/>
      <c r="O76" s="4">
        <v>3</v>
      </c>
      <c r="P76" s="110" t="s">
        <v>141</v>
      </c>
      <c r="Q76" s="111" t="s">
        <v>104</v>
      </c>
      <c r="R76" s="112" t="s">
        <v>95</v>
      </c>
      <c r="S76" s="101" t="s">
        <v>89</v>
      </c>
      <c r="T76" s="113" t="str">
        <f t="shared" si="6"/>
        <v>3空冷式（冷房専用）冷房31.25＜能力≦96.5ON/OFF制御</v>
      </c>
      <c r="U76" s="132" t="s">
        <v>231</v>
      </c>
      <c r="V76" s="115">
        <v>-0.10214499170000001</v>
      </c>
      <c r="W76" s="115">
        <v>1.1021449916999999</v>
      </c>
      <c r="X76" s="115">
        <v>0.24536083019999999</v>
      </c>
      <c r="Y76" s="115">
        <v>0.92839208070000001</v>
      </c>
      <c r="Z76" s="116">
        <f>VLOOKUP(O76,既存・導入予定!$E$32:$S$43,13,0)</f>
        <v>0.36099999999999999</v>
      </c>
      <c r="AA76" s="117">
        <f t="shared" si="7"/>
        <v>1.016</v>
      </c>
    </row>
    <row r="77" spans="3:27" ht="13.5" customHeight="1">
      <c r="I77" s="105">
        <v>3</v>
      </c>
      <c r="J77" s="107" t="s">
        <v>11</v>
      </c>
      <c r="K77" s="107" t="s">
        <v>338</v>
      </c>
      <c r="L77" s="107" t="s">
        <v>418</v>
      </c>
      <c r="M77" s="88">
        <v>0.48299999999999998</v>
      </c>
      <c r="N77" s="108"/>
      <c r="O77" s="4">
        <v>3</v>
      </c>
      <c r="P77" s="110" t="s">
        <v>141</v>
      </c>
      <c r="Q77" s="111" t="s">
        <v>104</v>
      </c>
      <c r="R77" s="112" t="s">
        <v>95</v>
      </c>
      <c r="S77" s="101" t="s">
        <v>88</v>
      </c>
      <c r="T77" s="113" t="str">
        <f t="shared" si="6"/>
        <v>3空冷式（冷房専用）冷房31.25＜能力≦96.5段階制御</v>
      </c>
      <c r="U77" s="132" t="s">
        <v>231</v>
      </c>
      <c r="V77" s="115">
        <v>-0.10214499170000001</v>
      </c>
      <c r="W77" s="115">
        <v>1.1021449916999999</v>
      </c>
      <c r="X77" s="115">
        <v>0.24536083019999999</v>
      </c>
      <c r="Y77" s="115">
        <v>0.92839208070000001</v>
      </c>
      <c r="Z77" s="116">
        <f>VLOOKUP(O77,既存・導入予定!$E$32:$S$43,13,0)</f>
        <v>0.36099999999999999</v>
      </c>
      <c r="AA77" s="117">
        <f t="shared" si="7"/>
        <v>1.016</v>
      </c>
    </row>
    <row r="78" spans="3:27" ht="13.5" customHeight="1">
      <c r="I78" s="105">
        <v>3</v>
      </c>
      <c r="J78" s="107" t="s">
        <v>12</v>
      </c>
      <c r="K78" s="107" t="s">
        <v>337</v>
      </c>
      <c r="L78" s="107" t="s">
        <v>419</v>
      </c>
      <c r="M78" s="88">
        <v>0.151</v>
      </c>
      <c r="N78" s="108"/>
      <c r="O78" s="4">
        <v>3</v>
      </c>
      <c r="P78" s="110" t="s">
        <v>141</v>
      </c>
      <c r="Q78" s="111" t="s">
        <v>104</v>
      </c>
      <c r="R78" s="112" t="s">
        <v>95</v>
      </c>
      <c r="S78" s="101" t="s">
        <v>219</v>
      </c>
      <c r="T78" s="113" t="str">
        <f t="shared" si="6"/>
        <v>3空冷式（冷房専用）冷房31.25＜能力≦96.5インバータ制御</v>
      </c>
      <c r="U78" s="132" t="s">
        <v>232</v>
      </c>
      <c r="V78" s="115">
        <v>-0.44831570110000002</v>
      </c>
      <c r="W78" s="115">
        <v>1.4483157011000001</v>
      </c>
      <c r="X78" s="115">
        <v>0.2888480591</v>
      </c>
      <c r="Y78" s="115">
        <v>1.079733821</v>
      </c>
      <c r="Z78" s="116">
        <f>VLOOKUP(O78,既存・導入予定!$E$32:$S$43,13,0)</f>
        <v>0.36099999999999999</v>
      </c>
      <c r="AA78" s="117">
        <f t="shared" si="7"/>
        <v>1.1839999999999999</v>
      </c>
    </row>
    <row r="79" spans="3:27" ht="13.5" customHeight="1">
      <c r="I79" s="105">
        <v>3</v>
      </c>
      <c r="J79" s="107" t="s">
        <v>12</v>
      </c>
      <c r="K79" s="107" t="s">
        <v>338</v>
      </c>
      <c r="L79" s="107" t="s">
        <v>420</v>
      </c>
      <c r="M79" s="88">
        <v>7.9000000000000001E-2</v>
      </c>
      <c r="N79" s="108"/>
      <c r="O79" s="4">
        <v>3</v>
      </c>
      <c r="P79" s="110" t="s">
        <v>141</v>
      </c>
      <c r="Q79" s="111" t="s">
        <v>104</v>
      </c>
      <c r="R79" s="112" t="s">
        <v>96</v>
      </c>
      <c r="S79" s="101" t="s">
        <v>88</v>
      </c>
      <c r="T79" s="113" t="str">
        <f t="shared" si="6"/>
        <v>3空冷式（冷房専用）冷房96.5＜能力≦420段階制御</v>
      </c>
      <c r="U79" s="132" t="s">
        <v>233</v>
      </c>
      <c r="V79" s="115">
        <v>-3.8026303300000001E-2</v>
      </c>
      <c r="W79" s="115">
        <v>1.0380263032999999</v>
      </c>
      <c r="X79" s="115">
        <v>0.22036567970000001</v>
      </c>
      <c r="Y79" s="115">
        <v>0.90883031179999996</v>
      </c>
      <c r="Z79" s="116">
        <f>VLOOKUP(O79,既存・導入予定!$E$32:$S$43,13,0)</f>
        <v>0.36099999999999999</v>
      </c>
      <c r="AA79" s="117">
        <f t="shared" si="7"/>
        <v>0.98799999999999999</v>
      </c>
    </row>
    <row r="80" spans="3:27" ht="13.5" customHeight="1">
      <c r="I80" s="105">
        <v>4</v>
      </c>
      <c r="J80" s="107" t="s">
        <v>1</v>
      </c>
      <c r="K80" s="107" t="s">
        <v>337</v>
      </c>
      <c r="L80" s="107" t="s">
        <v>421</v>
      </c>
      <c r="M80" s="88">
        <v>0.16</v>
      </c>
      <c r="N80" s="108"/>
      <c r="O80" s="4">
        <v>3</v>
      </c>
      <c r="P80" s="110" t="s">
        <v>141</v>
      </c>
      <c r="Q80" s="111" t="s">
        <v>104</v>
      </c>
      <c r="R80" s="112" t="s">
        <v>96</v>
      </c>
      <c r="S80" s="101" t="s">
        <v>222</v>
      </c>
      <c r="T80" s="113" t="str">
        <f t="shared" si="6"/>
        <v>3空冷式（冷房専用）冷房96.5＜能力≦420スライド弁制御</v>
      </c>
      <c r="U80" s="132" t="s">
        <v>234</v>
      </c>
      <c r="V80" s="115">
        <v>0.125</v>
      </c>
      <c r="W80" s="115">
        <v>0.875</v>
      </c>
      <c r="X80" s="115">
        <v>0.95833333330000003</v>
      </c>
      <c r="Y80" s="115">
        <v>0.45833333329999998</v>
      </c>
      <c r="Z80" s="116">
        <f>VLOOKUP(O80,既存・導入予定!$E$32:$S$43,13,0)</f>
        <v>0.36099999999999999</v>
      </c>
      <c r="AA80" s="117">
        <f t="shared" si="7"/>
        <v>0.80400000000000005</v>
      </c>
    </row>
    <row r="81" spans="9:27" ht="13.5" customHeight="1" thickBot="1">
      <c r="I81" s="105">
        <v>4</v>
      </c>
      <c r="J81" s="107" t="s">
        <v>1</v>
      </c>
      <c r="K81" s="107" t="s">
        <v>338</v>
      </c>
      <c r="L81" s="107" t="s">
        <v>422</v>
      </c>
      <c r="M81" s="88">
        <v>8.7999999999999995E-2</v>
      </c>
      <c r="N81" s="108"/>
      <c r="O81" s="5">
        <v>3</v>
      </c>
      <c r="P81" s="120" t="s">
        <v>141</v>
      </c>
      <c r="Q81" s="120" t="s">
        <v>104</v>
      </c>
      <c r="R81" s="121" t="s">
        <v>96</v>
      </c>
      <c r="S81" s="122" t="s">
        <v>219</v>
      </c>
      <c r="T81" s="123" t="str">
        <f t="shared" si="6"/>
        <v>3空冷式（冷房専用）冷房96.5＜能力≦420インバータ制御</v>
      </c>
      <c r="U81" s="124" t="s">
        <v>235</v>
      </c>
      <c r="V81" s="125">
        <v>-0.30225513710000002</v>
      </c>
      <c r="W81" s="125">
        <v>1.3022551371</v>
      </c>
      <c r="X81" s="125">
        <v>-0.1552682987</v>
      </c>
      <c r="Y81" s="125">
        <v>1.2287617179000001</v>
      </c>
      <c r="Z81" s="126">
        <f>VLOOKUP(O81,既存・導入予定!$E$32:$S$43,13,0)</f>
        <v>0.36099999999999999</v>
      </c>
      <c r="AA81" s="127">
        <f t="shared" si="7"/>
        <v>1.1719999999999999</v>
      </c>
    </row>
    <row r="82" spans="9:27" ht="13.5" customHeight="1">
      <c r="I82" s="105">
        <v>4</v>
      </c>
      <c r="J82" s="107" t="s">
        <v>2</v>
      </c>
      <c r="K82" s="107" t="s">
        <v>337</v>
      </c>
      <c r="L82" s="107" t="s">
        <v>423</v>
      </c>
      <c r="M82" s="88">
        <v>0.17799999999999999</v>
      </c>
      <c r="N82" s="108"/>
      <c r="O82" s="6">
        <v>3</v>
      </c>
      <c r="P82" s="128" t="s">
        <v>102</v>
      </c>
      <c r="Q82" s="128" t="s">
        <v>104</v>
      </c>
      <c r="R82" s="129" t="s">
        <v>94</v>
      </c>
      <c r="S82" s="130" t="s">
        <v>89</v>
      </c>
      <c r="T82" s="131" t="str">
        <f t="shared" si="6"/>
        <v>3空冷式（ヒートポンプ）冷房能力≦31.25ON/OFF制御</v>
      </c>
      <c r="U82" s="132" t="s">
        <v>236</v>
      </c>
      <c r="V82" s="133">
        <v>0.1220657277</v>
      </c>
      <c r="W82" s="133">
        <v>0.87793427229999998</v>
      </c>
      <c r="X82" s="133">
        <v>0.1112216198</v>
      </c>
      <c r="Y82" s="133">
        <v>0.88335632630000005</v>
      </c>
      <c r="Z82" s="134">
        <f>VLOOKUP(O82,既存・導入予定!$E$32:$S$43,13,0)</f>
        <v>0.36099999999999999</v>
      </c>
      <c r="AA82" s="135">
        <f t="shared" si="7"/>
        <v>0.92300000000000004</v>
      </c>
    </row>
    <row r="83" spans="9:27" ht="13.5" customHeight="1">
      <c r="I83" s="105">
        <v>4</v>
      </c>
      <c r="J83" s="107" t="s">
        <v>2</v>
      </c>
      <c r="K83" s="107" t="s">
        <v>338</v>
      </c>
      <c r="L83" s="107" t="s">
        <v>424</v>
      </c>
      <c r="M83" s="88">
        <v>8.4000000000000005E-2</v>
      </c>
      <c r="N83" s="108"/>
      <c r="O83" s="4">
        <v>3</v>
      </c>
      <c r="P83" s="111" t="s">
        <v>102</v>
      </c>
      <c r="Q83" s="111" t="s">
        <v>104</v>
      </c>
      <c r="R83" s="112" t="s">
        <v>95</v>
      </c>
      <c r="S83" s="101" t="s">
        <v>88</v>
      </c>
      <c r="T83" s="113" t="str">
        <f t="shared" si="6"/>
        <v>3空冷式（ヒートポンプ）冷房31.25＜能力≦96.5段階制御</v>
      </c>
      <c r="U83" s="114" t="s">
        <v>237</v>
      </c>
      <c r="V83" s="115">
        <v>-7.3641976200000001E-2</v>
      </c>
      <c r="W83" s="115">
        <v>1.0736419762</v>
      </c>
      <c r="X83" s="115">
        <v>0.25312061679999998</v>
      </c>
      <c r="Y83" s="115">
        <v>0.91026067970000002</v>
      </c>
      <c r="Z83" s="116">
        <f>VLOOKUP(O83,既存・導入予定!$E$32:$S$43,13,0)</f>
        <v>0.36099999999999999</v>
      </c>
      <c r="AA83" s="117">
        <f t="shared" si="7"/>
        <v>1.0009999999999999</v>
      </c>
    </row>
    <row r="84" spans="9:27" ht="13.5" customHeight="1">
      <c r="I84" s="105">
        <v>4</v>
      </c>
      <c r="J84" s="107" t="s">
        <v>3</v>
      </c>
      <c r="K84" s="107" t="s">
        <v>337</v>
      </c>
      <c r="L84" s="107" t="s">
        <v>425</v>
      </c>
      <c r="M84" s="88">
        <v>0.192</v>
      </c>
      <c r="N84" s="108"/>
      <c r="O84" s="4">
        <v>3</v>
      </c>
      <c r="P84" s="111" t="s">
        <v>102</v>
      </c>
      <c r="Q84" s="111" t="s">
        <v>104</v>
      </c>
      <c r="R84" s="112" t="s">
        <v>95</v>
      </c>
      <c r="S84" s="101" t="s">
        <v>219</v>
      </c>
      <c r="T84" s="113" t="str">
        <f t="shared" si="6"/>
        <v>3空冷式（ヒートポンプ）冷房31.25＜能力≦96.5インバータ制御</v>
      </c>
      <c r="U84" s="114" t="s">
        <v>238</v>
      </c>
      <c r="V84" s="115">
        <v>-0.1910561449</v>
      </c>
      <c r="W84" s="115">
        <v>1.1910561448999999</v>
      </c>
      <c r="X84" s="115">
        <v>0.20284681330000001</v>
      </c>
      <c r="Y84" s="115">
        <v>0.99410466580000001</v>
      </c>
      <c r="Z84" s="116">
        <f>VLOOKUP(O84,既存・導入予定!$E$32:$S$43,13,0)</f>
        <v>0.36099999999999999</v>
      </c>
      <c r="AA84" s="117">
        <f t="shared" si="7"/>
        <v>1.0669999999999999</v>
      </c>
    </row>
    <row r="85" spans="9:27" ht="13.5" customHeight="1">
      <c r="I85" s="105">
        <v>4</v>
      </c>
      <c r="J85" s="107" t="s">
        <v>3</v>
      </c>
      <c r="K85" s="107" t="s">
        <v>338</v>
      </c>
      <c r="L85" s="107" t="s">
        <v>426</v>
      </c>
      <c r="M85" s="88">
        <v>9.8000000000000004E-2</v>
      </c>
      <c r="N85" s="108"/>
      <c r="O85" s="4">
        <v>3</v>
      </c>
      <c r="P85" s="111" t="s">
        <v>102</v>
      </c>
      <c r="Q85" s="111" t="s">
        <v>104</v>
      </c>
      <c r="R85" s="112" t="s">
        <v>96</v>
      </c>
      <c r="S85" s="101" t="s">
        <v>88</v>
      </c>
      <c r="T85" s="113" t="str">
        <f t="shared" si="6"/>
        <v>3空冷式（ヒートポンプ）冷房96.5＜能力≦420段階制御</v>
      </c>
      <c r="U85" s="114" t="s">
        <v>239</v>
      </c>
      <c r="V85" s="115">
        <v>-1.1106544600000001E-2</v>
      </c>
      <c r="W85" s="115">
        <v>1.0111065446</v>
      </c>
      <c r="X85" s="115">
        <v>0.18594431140000001</v>
      </c>
      <c r="Y85" s="115">
        <v>0.91258111659999996</v>
      </c>
      <c r="Z85" s="116">
        <f>VLOOKUP(O85,既存・導入予定!$E$32:$S$43,13,0)</f>
        <v>0.36099999999999999</v>
      </c>
      <c r="AA85" s="117">
        <f t="shared" si="7"/>
        <v>0.97899999999999998</v>
      </c>
    </row>
    <row r="86" spans="9:27" ht="13.5" customHeight="1">
      <c r="I86" s="105">
        <v>4</v>
      </c>
      <c r="J86" s="107" t="s">
        <v>4</v>
      </c>
      <c r="K86" s="107" t="s">
        <v>337</v>
      </c>
      <c r="L86" s="107" t="s">
        <v>427</v>
      </c>
      <c r="M86" s="88">
        <v>0.186</v>
      </c>
      <c r="N86" s="108"/>
      <c r="O86" s="4">
        <v>3</v>
      </c>
      <c r="P86" s="111" t="s">
        <v>102</v>
      </c>
      <c r="Q86" s="111" t="s">
        <v>104</v>
      </c>
      <c r="R86" s="112" t="s">
        <v>96</v>
      </c>
      <c r="S86" s="101" t="s">
        <v>222</v>
      </c>
      <c r="T86" s="113" t="str">
        <f t="shared" si="6"/>
        <v>3空冷式（ヒートポンプ）冷房96.5＜能力≦420スライド弁制御</v>
      </c>
      <c r="U86" s="114" t="s">
        <v>240</v>
      </c>
      <c r="V86" s="115">
        <v>0.17299999999999999</v>
      </c>
      <c r="W86" s="115">
        <v>0.82699999999999996</v>
      </c>
      <c r="X86" s="115">
        <v>0.86133333329999995</v>
      </c>
      <c r="Y86" s="115">
        <v>0.4828333333</v>
      </c>
      <c r="Z86" s="116">
        <f>VLOOKUP(O86,既存・導入予定!$E$32:$S$43,13,0)</f>
        <v>0.36099999999999999</v>
      </c>
      <c r="AA86" s="117">
        <f t="shared" si="7"/>
        <v>0.79300000000000004</v>
      </c>
    </row>
    <row r="87" spans="9:27" ht="13.5" customHeight="1" thickBot="1">
      <c r="I87" s="105">
        <v>4</v>
      </c>
      <c r="J87" s="107" t="s">
        <v>4</v>
      </c>
      <c r="K87" s="107" t="s">
        <v>338</v>
      </c>
      <c r="L87" s="107" t="s">
        <v>428</v>
      </c>
      <c r="M87" s="88">
        <v>0.128</v>
      </c>
      <c r="N87" s="108"/>
      <c r="O87" s="5">
        <v>3</v>
      </c>
      <c r="P87" s="120" t="s">
        <v>102</v>
      </c>
      <c r="Q87" s="120" t="s">
        <v>104</v>
      </c>
      <c r="R87" s="121" t="s">
        <v>96</v>
      </c>
      <c r="S87" s="122" t="s">
        <v>219</v>
      </c>
      <c r="T87" s="123" t="str">
        <f t="shared" si="6"/>
        <v>3空冷式（ヒートポンプ）冷房96.5＜能力≦420インバータ制御</v>
      </c>
      <c r="U87" s="124" t="s">
        <v>241</v>
      </c>
      <c r="V87" s="125">
        <v>-0.27426738779999998</v>
      </c>
      <c r="W87" s="125">
        <v>1.2742673877999999</v>
      </c>
      <c r="X87" s="125">
        <v>-3.1674462E-2</v>
      </c>
      <c r="Y87" s="125">
        <v>1.1529709249</v>
      </c>
      <c r="Z87" s="126">
        <f>VLOOKUP(O87,既存・導入予定!$E$32:$S$43,13,0)</f>
        <v>0.36099999999999999</v>
      </c>
      <c r="AA87" s="127">
        <f t="shared" si="7"/>
        <v>1.141</v>
      </c>
    </row>
    <row r="88" spans="9:27" ht="13.5" customHeight="1">
      <c r="I88" s="105">
        <v>4</v>
      </c>
      <c r="J88" s="107" t="s">
        <v>5</v>
      </c>
      <c r="K88" s="107" t="s">
        <v>337</v>
      </c>
      <c r="L88" s="107" t="s">
        <v>429</v>
      </c>
      <c r="M88" s="88">
        <v>0.153</v>
      </c>
      <c r="N88" s="108"/>
      <c r="O88" s="82">
        <v>3</v>
      </c>
      <c r="P88" s="136" t="s">
        <v>102</v>
      </c>
      <c r="Q88" s="136" t="s">
        <v>242</v>
      </c>
      <c r="R88" s="137" t="s">
        <v>94</v>
      </c>
      <c r="S88" s="138" t="s">
        <v>89</v>
      </c>
      <c r="T88" s="139" t="str">
        <f t="shared" si="6"/>
        <v>3空冷式（ヒートポンプ）暖房能力≦31.25ON/OFF制御</v>
      </c>
      <c r="U88" s="140" t="s">
        <v>236</v>
      </c>
      <c r="V88" s="141">
        <v>0.1220657277</v>
      </c>
      <c r="W88" s="141">
        <v>0.87793427229999998</v>
      </c>
      <c r="X88" s="141">
        <v>0.1112216198</v>
      </c>
      <c r="Y88" s="141">
        <v>0.88335632630000005</v>
      </c>
      <c r="Z88" s="142">
        <f>VLOOKUP(O88,既存・導入予定!$E$32:$S$43,13,0)</f>
        <v>0.36099999999999999</v>
      </c>
      <c r="AA88" s="143">
        <f t="shared" si="7"/>
        <v>0.92300000000000004</v>
      </c>
    </row>
    <row r="89" spans="9:27" ht="13.5" customHeight="1">
      <c r="I89" s="105">
        <v>4</v>
      </c>
      <c r="J89" s="107" t="s">
        <v>5</v>
      </c>
      <c r="K89" s="107" t="s">
        <v>338</v>
      </c>
      <c r="L89" s="107" t="s">
        <v>430</v>
      </c>
      <c r="M89" s="88">
        <v>0</v>
      </c>
      <c r="N89" s="108"/>
      <c r="O89" s="4">
        <v>3</v>
      </c>
      <c r="P89" s="111" t="s">
        <v>102</v>
      </c>
      <c r="Q89" s="111" t="s">
        <v>242</v>
      </c>
      <c r="R89" s="112" t="s">
        <v>95</v>
      </c>
      <c r="S89" s="101" t="s">
        <v>88</v>
      </c>
      <c r="T89" s="113" t="str">
        <f t="shared" si="6"/>
        <v>3空冷式（ヒートポンプ）暖房31.25＜能力≦96.5段階制御</v>
      </c>
      <c r="U89" s="114" t="s">
        <v>237</v>
      </c>
      <c r="V89" s="115">
        <v>-7.3641976200000001E-2</v>
      </c>
      <c r="W89" s="115">
        <v>1.0736419762</v>
      </c>
      <c r="X89" s="115">
        <v>0.25312061679999998</v>
      </c>
      <c r="Y89" s="115">
        <v>0.91026067970000002</v>
      </c>
      <c r="Z89" s="116">
        <f>VLOOKUP(O89,既存・導入予定!$E$32:$S$43,13,0)</f>
        <v>0.36099999999999999</v>
      </c>
      <c r="AA89" s="117">
        <f t="shared" si="7"/>
        <v>1.0009999999999999</v>
      </c>
    </row>
    <row r="90" spans="9:27" ht="13.5" customHeight="1">
      <c r="I90" s="105">
        <v>4</v>
      </c>
      <c r="J90" s="107" t="s">
        <v>6</v>
      </c>
      <c r="K90" s="107" t="s">
        <v>337</v>
      </c>
      <c r="L90" s="107" t="s">
        <v>431</v>
      </c>
      <c r="M90" s="88">
        <v>0.14299999999999999</v>
      </c>
      <c r="N90" s="108"/>
      <c r="O90" s="4">
        <v>3</v>
      </c>
      <c r="P90" s="111" t="s">
        <v>102</v>
      </c>
      <c r="Q90" s="111" t="s">
        <v>242</v>
      </c>
      <c r="R90" s="112" t="s">
        <v>95</v>
      </c>
      <c r="S90" s="101" t="s">
        <v>219</v>
      </c>
      <c r="T90" s="113" t="str">
        <f t="shared" si="6"/>
        <v>3空冷式（ヒートポンプ）暖房31.25＜能力≦96.5インバータ制御</v>
      </c>
      <c r="U90" s="114" t="s">
        <v>238</v>
      </c>
      <c r="V90" s="115">
        <v>-0.1910561449</v>
      </c>
      <c r="W90" s="115">
        <v>1.1910561448999999</v>
      </c>
      <c r="X90" s="115">
        <v>0.20284681330000001</v>
      </c>
      <c r="Y90" s="115">
        <v>0.99410466580000001</v>
      </c>
      <c r="Z90" s="116">
        <f>VLOOKUP(O90,既存・導入予定!$E$32:$S$43,13,0)</f>
        <v>0.36099999999999999</v>
      </c>
      <c r="AA90" s="117">
        <f t="shared" si="7"/>
        <v>1.0669999999999999</v>
      </c>
    </row>
    <row r="91" spans="9:27" ht="13.5" customHeight="1">
      <c r="I91" s="105">
        <v>4</v>
      </c>
      <c r="J91" s="107" t="s">
        <v>6</v>
      </c>
      <c r="K91" s="107" t="s">
        <v>338</v>
      </c>
      <c r="L91" s="107" t="s">
        <v>432</v>
      </c>
      <c r="M91" s="88">
        <v>6.8000000000000005E-2</v>
      </c>
      <c r="N91" s="108"/>
      <c r="O91" s="4">
        <v>3</v>
      </c>
      <c r="P91" s="111" t="s">
        <v>102</v>
      </c>
      <c r="Q91" s="111" t="s">
        <v>242</v>
      </c>
      <c r="R91" s="112" t="s">
        <v>96</v>
      </c>
      <c r="S91" s="101" t="s">
        <v>88</v>
      </c>
      <c r="T91" s="113" t="str">
        <f t="shared" si="6"/>
        <v>3空冷式（ヒートポンプ）暖房96.5＜能力≦420段階制御</v>
      </c>
      <c r="U91" s="114" t="s">
        <v>239</v>
      </c>
      <c r="V91" s="115">
        <v>-1.1106544600000001E-2</v>
      </c>
      <c r="W91" s="115">
        <v>1.0111065446</v>
      </c>
      <c r="X91" s="115">
        <v>0.18594431140000001</v>
      </c>
      <c r="Y91" s="115">
        <v>0.91258111659999996</v>
      </c>
      <c r="Z91" s="116">
        <f>VLOOKUP(O91,既存・導入予定!$E$32:$S$43,13,0)</f>
        <v>0.36099999999999999</v>
      </c>
      <c r="AA91" s="117">
        <f t="shared" si="7"/>
        <v>0.97899999999999998</v>
      </c>
    </row>
    <row r="92" spans="9:27" ht="13.5" customHeight="1">
      <c r="I92" s="105">
        <v>4</v>
      </c>
      <c r="J92" s="107" t="s">
        <v>7</v>
      </c>
      <c r="K92" s="107" t="s">
        <v>337</v>
      </c>
      <c r="L92" s="107" t="s">
        <v>433</v>
      </c>
      <c r="M92" s="88">
        <v>0.193</v>
      </c>
      <c r="N92" s="108"/>
      <c r="O92" s="4">
        <v>3</v>
      </c>
      <c r="P92" s="111" t="s">
        <v>102</v>
      </c>
      <c r="Q92" s="111" t="s">
        <v>242</v>
      </c>
      <c r="R92" s="112" t="s">
        <v>96</v>
      </c>
      <c r="S92" s="101" t="s">
        <v>222</v>
      </c>
      <c r="T92" s="113" t="str">
        <f t="shared" si="6"/>
        <v>3空冷式（ヒートポンプ）暖房96.5＜能力≦420スライド弁制御</v>
      </c>
      <c r="U92" s="114" t="s">
        <v>240</v>
      </c>
      <c r="V92" s="115">
        <v>0.17299999999999999</v>
      </c>
      <c r="W92" s="115">
        <v>0.82699999999999996</v>
      </c>
      <c r="X92" s="115">
        <v>0.86133333329999995</v>
      </c>
      <c r="Y92" s="115">
        <v>0.4828333333</v>
      </c>
      <c r="Z92" s="116">
        <f>VLOOKUP(O92,既存・導入予定!$E$32:$S$43,13,0)</f>
        <v>0.36099999999999999</v>
      </c>
      <c r="AA92" s="117">
        <f t="shared" si="7"/>
        <v>0.79300000000000004</v>
      </c>
    </row>
    <row r="93" spans="9:27" ht="13.5" customHeight="1" thickBot="1">
      <c r="I93" s="105">
        <v>4</v>
      </c>
      <c r="J93" s="107" t="s">
        <v>7</v>
      </c>
      <c r="K93" s="107" t="s">
        <v>338</v>
      </c>
      <c r="L93" s="107" t="s">
        <v>434</v>
      </c>
      <c r="M93" s="88">
        <v>6.8000000000000005E-2</v>
      </c>
      <c r="N93" s="108"/>
      <c r="O93" s="5">
        <v>3</v>
      </c>
      <c r="P93" s="120" t="s">
        <v>102</v>
      </c>
      <c r="Q93" s="120" t="s">
        <v>242</v>
      </c>
      <c r="R93" s="121" t="s">
        <v>96</v>
      </c>
      <c r="S93" s="122" t="s">
        <v>219</v>
      </c>
      <c r="T93" s="123" t="str">
        <f t="shared" si="6"/>
        <v>3空冷式（ヒートポンプ）暖房96.5＜能力≦420インバータ制御</v>
      </c>
      <c r="U93" s="124" t="s">
        <v>241</v>
      </c>
      <c r="V93" s="125">
        <v>-0.27426738779999998</v>
      </c>
      <c r="W93" s="125">
        <v>1.2742673877999999</v>
      </c>
      <c r="X93" s="125">
        <v>-3.1674462E-2</v>
      </c>
      <c r="Y93" s="125">
        <v>1.1529709249</v>
      </c>
      <c r="Z93" s="126">
        <f>VLOOKUP(O93,既存・導入予定!$E$32:$S$43,13,0)</f>
        <v>0.36099999999999999</v>
      </c>
      <c r="AA93" s="127">
        <f t="shared" si="7"/>
        <v>1.141</v>
      </c>
    </row>
    <row r="94" spans="9:27" ht="13.5" customHeight="1">
      <c r="I94" s="105">
        <v>4</v>
      </c>
      <c r="J94" s="107" t="s">
        <v>8</v>
      </c>
      <c r="K94" s="107" t="s">
        <v>337</v>
      </c>
      <c r="L94" s="107" t="s">
        <v>435</v>
      </c>
      <c r="M94" s="88">
        <v>0.14000000000000001</v>
      </c>
      <c r="N94" s="108"/>
      <c r="O94" s="1">
        <v>4</v>
      </c>
      <c r="P94" s="110" t="s">
        <v>72</v>
      </c>
      <c r="Q94" s="111" t="s">
        <v>103</v>
      </c>
      <c r="R94" s="112" t="s">
        <v>91</v>
      </c>
      <c r="S94" s="101" t="s">
        <v>89</v>
      </c>
      <c r="T94" s="113" t="str">
        <f>O94&amp;P94&amp;Q94&amp;R94&amp;S94</f>
        <v>4水冷式冷房能力≦35ON/OFF制御</v>
      </c>
      <c r="U94" s="114" t="s">
        <v>223</v>
      </c>
      <c r="V94" s="115">
        <v>0.1220657277</v>
      </c>
      <c r="W94" s="115">
        <v>0.87793427229999998</v>
      </c>
      <c r="X94" s="115">
        <v>0.1112216198</v>
      </c>
      <c r="Y94" s="115">
        <v>0.88335632630000005</v>
      </c>
      <c r="Z94" s="116">
        <f>VLOOKUP(O94,既存・導入予定!$E$32:$S$43,13,0)</f>
        <v>0.14499999999999999</v>
      </c>
      <c r="AA94" s="117">
        <f t="shared" si="7"/>
        <v>0.89900000000000002</v>
      </c>
    </row>
    <row r="95" spans="9:27" ht="14.25" customHeight="1">
      <c r="I95" s="105">
        <v>4</v>
      </c>
      <c r="J95" s="107" t="s">
        <v>8</v>
      </c>
      <c r="K95" s="107" t="s">
        <v>338</v>
      </c>
      <c r="L95" s="107" t="s">
        <v>436</v>
      </c>
      <c r="M95" s="88">
        <v>0.14899999999999999</v>
      </c>
      <c r="N95" s="108"/>
      <c r="O95" s="1">
        <v>4</v>
      </c>
      <c r="P95" s="110" t="s">
        <v>72</v>
      </c>
      <c r="Q95" s="111" t="s">
        <v>104</v>
      </c>
      <c r="R95" s="112" t="s">
        <v>91</v>
      </c>
      <c r="S95" s="101" t="s">
        <v>88</v>
      </c>
      <c r="T95" s="113" t="str">
        <f t="shared" ref="T95" si="8">O95&amp;P95&amp;Q95&amp;R95&amp;S95</f>
        <v>4水冷式冷房能力≦35段階制御</v>
      </c>
      <c r="U95" s="114" t="s">
        <v>223</v>
      </c>
      <c r="V95" s="115">
        <v>0.1220657277</v>
      </c>
      <c r="W95" s="115">
        <v>0.87793427229999998</v>
      </c>
      <c r="X95" s="115">
        <v>0.1112216198</v>
      </c>
      <c r="Y95" s="115">
        <v>0.88335632630000005</v>
      </c>
      <c r="Z95" s="116">
        <f>VLOOKUP(O95,既存・導入予定!$E$32:$S$43,13,0)</f>
        <v>0.14499999999999999</v>
      </c>
      <c r="AA95" s="117">
        <f t="shared" si="7"/>
        <v>0.89900000000000002</v>
      </c>
    </row>
    <row r="96" spans="9:27" ht="13.5" customHeight="1">
      <c r="I96" s="105">
        <v>4</v>
      </c>
      <c r="J96" s="107" t="s">
        <v>9</v>
      </c>
      <c r="K96" s="107" t="s">
        <v>337</v>
      </c>
      <c r="L96" s="107" t="s">
        <v>437</v>
      </c>
      <c r="M96" s="88">
        <v>0.16400000000000001</v>
      </c>
      <c r="N96" s="108"/>
      <c r="O96" s="1">
        <v>4</v>
      </c>
      <c r="P96" s="110" t="s">
        <v>72</v>
      </c>
      <c r="Q96" s="111" t="s">
        <v>104</v>
      </c>
      <c r="R96" s="112" t="s">
        <v>92</v>
      </c>
      <c r="S96" s="101" t="s">
        <v>89</v>
      </c>
      <c r="T96" s="113" t="str">
        <f>O96&amp;P96&amp;Q96&amp;R96&amp;S96</f>
        <v>4水冷式冷房35＜能力≦104ON/OFF制御</v>
      </c>
      <c r="U96" s="114" t="s">
        <v>224</v>
      </c>
      <c r="V96" s="115">
        <v>-9.6020889100000006E-2</v>
      </c>
      <c r="W96" s="115">
        <v>1.0960208891000001</v>
      </c>
      <c r="X96" s="115">
        <v>0.2477137086</v>
      </c>
      <c r="Y96" s="115">
        <v>0.92415359019999999</v>
      </c>
      <c r="Z96" s="116">
        <f>VLOOKUP(O96,既存・導入予定!$E$32:$S$43,13,0)</f>
        <v>0.14499999999999999</v>
      </c>
      <c r="AA96" s="117">
        <f t="shared" si="7"/>
        <v>0.96</v>
      </c>
    </row>
    <row r="97" spans="9:27" ht="13.5" customHeight="1">
      <c r="I97" s="105">
        <v>4</v>
      </c>
      <c r="J97" s="107" t="s">
        <v>9</v>
      </c>
      <c r="K97" s="107" t="s">
        <v>338</v>
      </c>
      <c r="L97" s="107" t="s">
        <v>438</v>
      </c>
      <c r="M97" s="88">
        <v>0.10199999999999999</v>
      </c>
      <c r="N97" s="108"/>
      <c r="O97" s="1">
        <v>4</v>
      </c>
      <c r="P97" s="110" t="s">
        <v>72</v>
      </c>
      <c r="Q97" s="111" t="s">
        <v>104</v>
      </c>
      <c r="R97" s="112" t="s">
        <v>92</v>
      </c>
      <c r="S97" s="101" t="s">
        <v>88</v>
      </c>
      <c r="T97" s="113" t="str">
        <f t="shared" ref="T97:T121" si="9">O97&amp;P97&amp;Q97&amp;R97&amp;S97</f>
        <v>4水冷式冷房35＜能力≦104段階制御</v>
      </c>
      <c r="U97" s="114" t="s">
        <v>224</v>
      </c>
      <c r="V97" s="115">
        <v>-9.6020889100000006E-2</v>
      </c>
      <c r="W97" s="115">
        <v>1.0960208891000001</v>
      </c>
      <c r="X97" s="115">
        <v>0.2477137086</v>
      </c>
      <c r="Y97" s="115">
        <v>0.92415359019999999</v>
      </c>
      <c r="Z97" s="116">
        <f>VLOOKUP(O97,既存・導入予定!$E$32:$S$43,13,0)</f>
        <v>0.14499999999999999</v>
      </c>
      <c r="AA97" s="117">
        <f t="shared" si="7"/>
        <v>0.96</v>
      </c>
    </row>
    <row r="98" spans="9:27" ht="13.5" customHeight="1">
      <c r="I98" s="105">
        <v>4</v>
      </c>
      <c r="J98" s="107" t="s">
        <v>10</v>
      </c>
      <c r="K98" s="107" t="s">
        <v>337</v>
      </c>
      <c r="L98" s="107" t="s">
        <v>439</v>
      </c>
      <c r="M98" s="88">
        <v>0.184</v>
      </c>
      <c r="N98" s="108"/>
      <c r="O98" s="1">
        <v>4</v>
      </c>
      <c r="P98" s="110" t="s">
        <v>72</v>
      </c>
      <c r="Q98" s="111" t="s">
        <v>104</v>
      </c>
      <c r="R98" s="112" t="s">
        <v>92</v>
      </c>
      <c r="S98" s="101" t="s">
        <v>219</v>
      </c>
      <c r="T98" s="113" t="str">
        <f t="shared" si="9"/>
        <v>4水冷式冷房35＜能力≦104インバータ制御</v>
      </c>
      <c r="U98" s="114" t="s">
        <v>225</v>
      </c>
      <c r="V98" s="115">
        <v>-0.14000000000000001</v>
      </c>
      <c r="W98" s="115">
        <v>1.1399999999999999</v>
      </c>
      <c r="X98" s="115">
        <v>0.26122065729999999</v>
      </c>
      <c r="Y98" s="115">
        <v>0.93938967139999996</v>
      </c>
      <c r="Z98" s="116">
        <f>VLOOKUP(O98,既存・導入予定!$E$32:$S$43,13,0)</f>
        <v>0.14499999999999999</v>
      </c>
      <c r="AA98" s="117">
        <f t="shared" si="7"/>
        <v>0.97699999999999998</v>
      </c>
    </row>
    <row r="99" spans="9:27" ht="14.25" customHeight="1">
      <c r="I99" s="105">
        <v>4</v>
      </c>
      <c r="J99" s="107" t="s">
        <v>10</v>
      </c>
      <c r="K99" s="107" t="s">
        <v>338</v>
      </c>
      <c r="L99" s="107" t="s">
        <v>440</v>
      </c>
      <c r="M99" s="88">
        <v>0.14499999999999999</v>
      </c>
      <c r="N99" s="108"/>
      <c r="O99" s="1">
        <v>4</v>
      </c>
      <c r="P99" s="110" t="s">
        <v>72</v>
      </c>
      <c r="Q99" s="111" t="s">
        <v>104</v>
      </c>
      <c r="R99" s="112" t="s">
        <v>93</v>
      </c>
      <c r="S99" s="101" t="s">
        <v>88</v>
      </c>
      <c r="T99" s="113" t="str">
        <f t="shared" si="9"/>
        <v>4水冷式冷房104＜能力≦420段階制御</v>
      </c>
      <c r="U99" s="114" t="s">
        <v>226</v>
      </c>
      <c r="V99" s="115">
        <v>5.0852387499999999E-2</v>
      </c>
      <c r="W99" s="115">
        <v>0.94914761250000002</v>
      </c>
      <c r="X99" s="115">
        <v>0.1907560442</v>
      </c>
      <c r="Y99" s="115">
        <v>0.87919578409999999</v>
      </c>
      <c r="Z99" s="116">
        <f>VLOOKUP(O99,既存・導入予定!$E$32:$S$43,13,0)</f>
        <v>0.14499999999999999</v>
      </c>
      <c r="AA99" s="117">
        <f t="shared" si="7"/>
        <v>0.90600000000000003</v>
      </c>
    </row>
    <row r="100" spans="9:27" ht="13.5" customHeight="1">
      <c r="I100" s="105">
        <v>4</v>
      </c>
      <c r="J100" s="107" t="s">
        <v>11</v>
      </c>
      <c r="K100" s="107" t="s">
        <v>337</v>
      </c>
      <c r="L100" s="107" t="s">
        <v>441</v>
      </c>
      <c r="M100" s="88">
        <v>0.184</v>
      </c>
      <c r="N100" s="108"/>
      <c r="O100" s="1">
        <v>4</v>
      </c>
      <c r="P100" s="110" t="s">
        <v>72</v>
      </c>
      <c r="Q100" s="111" t="s">
        <v>104</v>
      </c>
      <c r="R100" s="112" t="s">
        <v>93</v>
      </c>
      <c r="S100" s="101" t="s">
        <v>222</v>
      </c>
      <c r="T100" s="113" t="str">
        <f t="shared" si="9"/>
        <v>4水冷式冷房104＜能力≦420スライド弁制御</v>
      </c>
      <c r="U100" s="114" t="s">
        <v>227</v>
      </c>
      <c r="V100" s="115">
        <v>0.21872340430000001</v>
      </c>
      <c r="W100" s="115">
        <v>0.78127659569999997</v>
      </c>
      <c r="X100" s="115">
        <v>0.76152586509999998</v>
      </c>
      <c r="Y100" s="115">
        <v>0.50987536529999999</v>
      </c>
      <c r="Z100" s="116">
        <f>VLOOKUP(O100,既存・導入予定!$E$32:$S$43,13,0)</f>
        <v>0.14499999999999999</v>
      </c>
      <c r="AA100" s="117">
        <f t="shared" si="7"/>
        <v>0.62</v>
      </c>
    </row>
    <row r="101" spans="9:27" ht="13.5" customHeight="1" thickBot="1">
      <c r="I101" s="105">
        <v>4</v>
      </c>
      <c r="J101" s="107" t="s">
        <v>11</v>
      </c>
      <c r="K101" s="107" t="s">
        <v>338</v>
      </c>
      <c r="L101" s="107" t="s">
        <v>442</v>
      </c>
      <c r="M101" s="88">
        <v>0.30099999999999999</v>
      </c>
      <c r="N101" s="108"/>
      <c r="O101" s="2">
        <v>4</v>
      </c>
      <c r="P101" s="120" t="s">
        <v>72</v>
      </c>
      <c r="Q101" s="120" t="s">
        <v>104</v>
      </c>
      <c r="R101" s="121" t="s">
        <v>93</v>
      </c>
      <c r="S101" s="122" t="s">
        <v>219</v>
      </c>
      <c r="T101" s="123" t="str">
        <f t="shared" si="9"/>
        <v>4水冷式冷房104＜能力≦420インバータ制御</v>
      </c>
      <c r="U101" s="124" t="s">
        <v>228</v>
      </c>
      <c r="V101" s="125">
        <v>-0.22</v>
      </c>
      <c r="W101" s="125">
        <v>1.22</v>
      </c>
      <c r="X101" s="125">
        <v>0.1733333333</v>
      </c>
      <c r="Y101" s="125">
        <v>1.0233333333000001</v>
      </c>
      <c r="Z101" s="126">
        <f>VLOOKUP(O101,既存・導入予定!$E$32:$S$43,13,0)</f>
        <v>0.14499999999999999</v>
      </c>
      <c r="AA101" s="127">
        <f t="shared" si="7"/>
        <v>1.048</v>
      </c>
    </row>
    <row r="102" spans="9:27" ht="13.5" customHeight="1">
      <c r="I102" s="105">
        <v>4</v>
      </c>
      <c r="J102" s="107" t="s">
        <v>12</v>
      </c>
      <c r="K102" s="107" t="s">
        <v>337</v>
      </c>
      <c r="L102" s="107" t="s">
        <v>443</v>
      </c>
      <c r="M102" s="88">
        <v>0.187</v>
      </c>
      <c r="N102" s="108"/>
      <c r="O102" s="3">
        <v>4</v>
      </c>
      <c r="P102" s="128" t="s">
        <v>141</v>
      </c>
      <c r="Q102" s="128" t="s">
        <v>104</v>
      </c>
      <c r="R102" s="129" t="s">
        <v>94</v>
      </c>
      <c r="S102" s="130" t="s">
        <v>89</v>
      </c>
      <c r="T102" s="131" t="str">
        <f t="shared" si="9"/>
        <v>4空冷式（冷房専用）冷房能力≦31.25ON/OFF制御</v>
      </c>
      <c r="U102" s="132" t="s">
        <v>229</v>
      </c>
      <c r="V102" s="133">
        <v>0.1220657277</v>
      </c>
      <c r="W102" s="133">
        <v>0.87793427229999998</v>
      </c>
      <c r="X102" s="133">
        <v>0.1112216198</v>
      </c>
      <c r="Y102" s="133">
        <v>0.88335632630000005</v>
      </c>
      <c r="Z102" s="134">
        <f>VLOOKUP(O102,既存・導入予定!$E$32:$S$43,13,0)</f>
        <v>0.14499999999999999</v>
      </c>
      <c r="AA102" s="135">
        <f t="shared" si="7"/>
        <v>0.89900000000000002</v>
      </c>
    </row>
    <row r="103" spans="9:27" ht="13.5" customHeight="1">
      <c r="I103" s="105">
        <v>4</v>
      </c>
      <c r="J103" s="107" t="s">
        <v>12</v>
      </c>
      <c r="K103" s="107" t="s">
        <v>338</v>
      </c>
      <c r="L103" s="107" t="s">
        <v>444</v>
      </c>
      <c r="M103" s="88">
        <v>0</v>
      </c>
      <c r="N103" s="108"/>
      <c r="O103" s="1">
        <v>4</v>
      </c>
      <c r="P103" s="110" t="s">
        <v>141</v>
      </c>
      <c r="Q103" s="111" t="s">
        <v>104</v>
      </c>
      <c r="R103" s="129" t="s">
        <v>94</v>
      </c>
      <c r="S103" s="101" t="s">
        <v>219</v>
      </c>
      <c r="T103" s="113" t="str">
        <f t="shared" si="9"/>
        <v>4空冷式（冷房専用）冷房能力≦31.25インバータ制御</v>
      </c>
      <c r="U103" s="132" t="s">
        <v>230</v>
      </c>
      <c r="V103" s="115">
        <v>-0.45200000000000001</v>
      </c>
      <c r="W103" s="115">
        <v>1.452</v>
      </c>
      <c r="X103" s="115">
        <v>0.4345164319</v>
      </c>
      <c r="Y103" s="115">
        <v>1.0087417839999999</v>
      </c>
      <c r="Z103" s="116">
        <f>VLOOKUP(O103,既存・導入予定!$E$32:$S$43,13,0)</f>
        <v>0.14499999999999999</v>
      </c>
      <c r="AA103" s="117">
        <f t="shared" si="7"/>
        <v>1.071</v>
      </c>
    </row>
    <row r="104" spans="9:27" ht="13.5" customHeight="1">
      <c r="I104" s="105">
        <v>5</v>
      </c>
      <c r="J104" s="107" t="s">
        <v>1</v>
      </c>
      <c r="K104" s="107" t="s">
        <v>337</v>
      </c>
      <c r="L104" s="107" t="s">
        <v>445</v>
      </c>
      <c r="M104" s="88">
        <v>0.25700000000000001</v>
      </c>
      <c r="N104" s="108"/>
      <c r="O104" s="1">
        <v>4</v>
      </c>
      <c r="P104" s="110" t="s">
        <v>141</v>
      </c>
      <c r="Q104" s="111" t="s">
        <v>104</v>
      </c>
      <c r="R104" s="112" t="s">
        <v>95</v>
      </c>
      <c r="S104" s="101" t="s">
        <v>89</v>
      </c>
      <c r="T104" s="113" t="str">
        <f t="shared" si="9"/>
        <v>4空冷式（冷房専用）冷房31.25＜能力≦96.5ON/OFF制御</v>
      </c>
      <c r="U104" s="132" t="s">
        <v>231</v>
      </c>
      <c r="V104" s="115">
        <v>-0.10214499170000001</v>
      </c>
      <c r="W104" s="115">
        <v>1.1021449916999999</v>
      </c>
      <c r="X104" s="115">
        <v>0.24536083019999999</v>
      </c>
      <c r="Y104" s="115">
        <v>0.92839208070000001</v>
      </c>
      <c r="Z104" s="116">
        <f>VLOOKUP(O104,既存・導入予定!$E$32:$S$43,13,0)</f>
        <v>0.14499999999999999</v>
      </c>
      <c r="AA104" s="117">
        <f t="shared" si="7"/>
        <v>0.96299999999999997</v>
      </c>
    </row>
    <row r="105" spans="9:27" ht="13.5" customHeight="1">
      <c r="I105" s="105">
        <v>5</v>
      </c>
      <c r="J105" s="107" t="s">
        <v>1</v>
      </c>
      <c r="K105" s="107" t="s">
        <v>338</v>
      </c>
      <c r="L105" s="107" t="s">
        <v>446</v>
      </c>
      <c r="M105" s="88">
        <v>4.4999999999999998E-2</v>
      </c>
      <c r="N105" s="108"/>
      <c r="O105" s="1">
        <v>4</v>
      </c>
      <c r="P105" s="110" t="s">
        <v>141</v>
      </c>
      <c r="Q105" s="111" t="s">
        <v>104</v>
      </c>
      <c r="R105" s="112" t="s">
        <v>95</v>
      </c>
      <c r="S105" s="101" t="s">
        <v>88</v>
      </c>
      <c r="T105" s="113" t="str">
        <f t="shared" si="9"/>
        <v>4空冷式（冷房専用）冷房31.25＜能力≦96.5段階制御</v>
      </c>
      <c r="U105" s="132" t="s">
        <v>231</v>
      </c>
      <c r="V105" s="115">
        <v>-0.10214499170000001</v>
      </c>
      <c r="W105" s="115">
        <v>1.1021449916999999</v>
      </c>
      <c r="X105" s="115">
        <v>0.24536083019999999</v>
      </c>
      <c r="Y105" s="115">
        <v>0.92839208070000001</v>
      </c>
      <c r="Z105" s="116">
        <f>VLOOKUP(O105,既存・導入予定!$E$32:$S$43,13,0)</f>
        <v>0.14499999999999999</v>
      </c>
      <c r="AA105" s="117">
        <f t="shared" si="7"/>
        <v>0.96299999999999997</v>
      </c>
    </row>
    <row r="106" spans="9:27" ht="13.5" customHeight="1">
      <c r="I106" s="105">
        <v>5</v>
      </c>
      <c r="J106" s="107" t="s">
        <v>2</v>
      </c>
      <c r="K106" s="107" t="s">
        <v>337</v>
      </c>
      <c r="L106" s="107" t="s">
        <v>447</v>
      </c>
      <c r="M106" s="88">
        <v>0.30299999999999999</v>
      </c>
      <c r="N106" s="108"/>
      <c r="O106" s="1">
        <v>4</v>
      </c>
      <c r="P106" s="110" t="s">
        <v>141</v>
      </c>
      <c r="Q106" s="111" t="s">
        <v>104</v>
      </c>
      <c r="R106" s="112" t="s">
        <v>95</v>
      </c>
      <c r="S106" s="101" t="s">
        <v>219</v>
      </c>
      <c r="T106" s="113" t="str">
        <f t="shared" si="9"/>
        <v>4空冷式（冷房専用）冷房31.25＜能力≦96.5インバータ制御</v>
      </c>
      <c r="U106" s="132" t="s">
        <v>232</v>
      </c>
      <c r="V106" s="115">
        <v>-0.44831570110000002</v>
      </c>
      <c r="W106" s="115">
        <v>1.4483157011000001</v>
      </c>
      <c r="X106" s="115">
        <v>0.2888480591</v>
      </c>
      <c r="Y106" s="115">
        <v>1.079733821</v>
      </c>
      <c r="Z106" s="116">
        <f>VLOOKUP(O106,既存・導入予定!$E$32:$S$43,13,0)</f>
        <v>0.14499999999999999</v>
      </c>
      <c r="AA106" s="117">
        <f t="shared" si="7"/>
        <v>1.121</v>
      </c>
    </row>
    <row r="107" spans="9:27" ht="13.5" customHeight="1">
      <c r="I107" s="105">
        <v>5</v>
      </c>
      <c r="J107" s="107" t="s">
        <v>2</v>
      </c>
      <c r="K107" s="107" t="s">
        <v>338</v>
      </c>
      <c r="L107" s="107" t="s">
        <v>448</v>
      </c>
      <c r="M107" s="88">
        <v>0</v>
      </c>
      <c r="N107" s="108"/>
      <c r="O107" s="1">
        <v>4</v>
      </c>
      <c r="P107" s="110" t="s">
        <v>141</v>
      </c>
      <c r="Q107" s="111" t="s">
        <v>104</v>
      </c>
      <c r="R107" s="112" t="s">
        <v>96</v>
      </c>
      <c r="S107" s="101" t="s">
        <v>88</v>
      </c>
      <c r="T107" s="113" t="str">
        <f t="shared" si="9"/>
        <v>4空冷式（冷房専用）冷房96.5＜能力≦420段階制御</v>
      </c>
      <c r="U107" s="132" t="s">
        <v>233</v>
      </c>
      <c r="V107" s="115">
        <v>-3.8026303300000001E-2</v>
      </c>
      <c r="W107" s="115">
        <v>1.0380263032999999</v>
      </c>
      <c r="X107" s="115">
        <v>0.22036567970000001</v>
      </c>
      <c r="Y107" s="115">
        <v>0.90883031179999996</v>
      </c>
      <c r="Z107" s="116">
        <f>VLOOKUP(O107,既存・導入予定!$E$32:$S$43,13,0)</f>
        <v>0.14499999999999999</v>
      </c>
      <c r="AA107" s="117">
        <f t="shared" si="7"/>
        <v>0.94</v>
      </c>
    </row>
    <row r="108" spans="9:27" ht="13.5" customHeight="1">
      <c r="I108" s="105">
        <v>5</v>
      </c>
      <c r="J108" s="107" t="s">
        <v>3</v>
      </c>
      <c r="K108" s="107" t="s">
        <v>337</v>
      </c>
      <c r="L108" s="107" t="s">
        <v>449</v>
      </c>
      <c r="M108" s="88">
        <v>0.27500000000000002</v>
      </c>
      <c r="N108" s="108"/>
      <c r="O108" s="1">
        <v>4</v>
      </c>
      <c r="P108" s="110" t="s">
        <v>141</v>
      </c>
      <c r="Q108" s="111" t="s">
        <v>104</v>
      </c>
      <c r="R108" s="112" t="s">
        <v>96</v>
      </c>
      <c r="S108" s="101" t="s">
        <v>222</v>
      </c>
      <c r="T108" s="113" t="str">
        <f t="shared" si="9"/>
        <v>4空冷式（冷房専用）冷房96.5＜能力≦420スライド弁制御</v>
      </c>
      <c r="U108" s="132" t="s">
        <v>234</v>
      </c>
      <c r="V108" s="115">
        <v>0.125</v>
      </c>
      <c r="W108" s="115">
        <v>0.875</v>
      </c>
      <c r="X108" s="115">
        <v>0.95833333330000003</v>
      </c>
      <c r="Y108" s="115">
        <v>0.45833333329999998</v>
      </c>
      <c r="Z108" s="116">
        <f>VLOOKUP(O108,既存・導入予定!$E$32:$S$43,13,0)</f>
        <v>0.14499999999999999</v>
      </c>
      <c r="AA108" s="117">
        <f t="shared" si="7"/>
        <v>0.59699999999999998</v>
      </c>
    </row>
    <row r="109" spans="9:27" ht="13.5" customHeight="1" thickBot="1">
      <c r="I109" s="105">
        <v>5</v>
      </c>
      <c r="J109" s="107" t="s">
        <v>3</v>
      </c>
      <c r="K109" s="107" t="s">
        <v>338</v>
      </c>
      <c r="L109" s="107" t="s">
        <v>450</v>
      </c>
      <c r="M109" s="88">
        <v>0</v>
      </c>
      <c r="N109" s="108"/>
      <c r="O109" s="2">
        <v>4</v>
      </c>
      <c r="P109" s="120" t="s">
        <v>141</v>
      </c>
      <c r="Q109" s="120" t="s">
        <v>104</v>
      </c>
      <c r="R109" s="121" t="s">
        <v>96</v>
      </c>
      <c r="S109" s="122" t="s">
        <v>219</v>
      </c>
      <c r="T109" s="123" t="str">
        <f t="shared" si="9"/>
        <v>4空冷式（冷房専用）冷房96.5＜能力≦420インバータ制御</v>
      </c>
      <c r="U109" s="124" t="s">
        <v>235</v>
      </c>
      <c r="V109" s="125">
        <v>-0.30225513710000002</v>
      </c>
      <c r="W109" s="125">
        <v>1.3022551371</v>
      </c>
      <c r="X109" s="125">
        <v>-0.1552682987</v>
      </c>
      <c r="Y109" s="125">
        <v>1.2287617179000001</v>
      </c>
      <c r="Z109" s="126">
        <f>VLOOKUP(O109,既存・導入予定!$E$32:$S$43,13,0)</f>
        <v>0.14499999999999999</v>
      </c>
      <c r="AA109" s="127">
        <f t="shared" si="7"/>
        <v>1.206</v>
      </c>
    </row>
    <row r="110" spans="9:27" ht="13.5" customHeight="1">
      <c r="I110" s="105">
        <v>5</v>
      </c>
      <c r="J110" s="107" t="s">
        <v>4</v>
      </c>
      <c r="K110" s="107" t="s">
        <v>337</v>
      </c>
      <c r="L110" s="107" t="s">
        <v>451</v>
      </c>
      <c r="M110" s="88">
        <v>0.16900000000000001</v>
      </c>
      <c r="N110" s="108"/>
      <c r="O110" s="3">
        <v>4</v>
      </c>
      <c r="P110" s="128" t="s">
        <v>102</v>
      </c>
      <c r="Q110" s="128" t="s">
        <v>104</v>
      </c>
      <c r="R110" s="129" t="s">
        <v>94</v>
      </c>
      <c r="S110" s="130" t="s">
        <v>89</v>
      </c>
      <c r="T110" s="131" t="str">
        <f t="shared" si="9"/>
        <v>4空冷式（ヒートポンプ）冷房能力≦31.25ON/OFF制御</v>
      </c>
      <c r="U110" s="132" t="s">
        <v>236</v>
      </c>
      <c r="V110" s="133">
        <v>0.1220657277</v>
      </c>
      <c r="W110" s="133">
        <v>0.87793427229999998</v>
      </c>
      <c r="X110" s="133">
        <v>0.1112216198</v>
      </c>
      <c r="Y110" s="133">
        <v>0.88335632630000005</v>
      </c>
      <c r="Z110" s="134">
        <f>VLOOKUP(O110,既存・導入予定!$E$32:$S$43,13,0)</f>
        <v>0.14499999999999999</v>
      </c>
      <c r="AA110" s="135">
        <f t="shared" si="7"/>
        <v>0.89900000000000002</v>
      </c>
    </row>
    <row r="111" spans="9:27" ht="13.5" customHeight="1">
      <c r="I111" s="105">
        <v>5</v>
      </c>
      <c r="J111" s="107" t="s">
        <v>4</v>
      </c>
      <c r="K111" s="107" t="s">
        <v>338</v>
      </c>
      <c r="L111" s="107" t="s">
        <v>452</v>
      </c>
      <c r="M111" s="88">
        <v>0.155</v>
      </c>
      <c r="N111" s="108"/>
      <c r="O111" s="1">
        <v>4</v>
      </c>
      <c r="P111" s="111" t="s">
        <v>102</v>
      </c>
      <c r="Q111" s="111" t="s">
        <v>104</v>
      </c>
      <c r="R111" s="112" t="s">
        <v>95</v>
      </c>
      <c r="S111" s="101" t="s">
        <v>88</v>
      </c>
      <c r="T111" s="113" t="str">
        <f t="shared" si="9"/>
        <v>4空冷式（ヒートポンプ）冷房31.25＜能力≦96.5段階制御</v>
      </c>
      <c r="U111" s="114" t="s">
        <v>237</v>
      </c>
      <c r="V111" s="115">
        <v>-7.3641976200000001E-2</v>
      </c>
      <c r="W111" s="115">
        <v>1.0736419762</v>
      </c>
      <c r="X111" s="115">
        <v>0.25312061679999998</v>
      </c>
      <c r="Y111" s="115">
        <v>0.91026067970000002</v>
      </c>
      <c r="Z111" s="116">
        <f>VLOOKUP(O111,既存・導入予定!$E$32:$S$43,13,0)</f>
        <v>0.14499999999999999</v>
      </c>
      <c r="AA111" s="117">
        <f t="shared" si="7"/>
        <v>0.94599999999999995</v>
      </c>
    </row>
    <row r="112" spans="9:27" ht="13.5" customHeight="1">
      <c r="I112" s="105">
        <v>5</v>
      </c>
      <c r="J112" s="107" t="s">
        <v>5</v>
      </c>
      <c r="K112" s="107" t="s">
        <v>337</v>
      </c>
      <c r="L112" s="107" t="s">
        <v>453</v>
      </c>
      <c r="M112" s="88">
        <v>0.248</v>
      </c>
      <c r="N112" s="108"/>
      <c r="O112" s="1">
        <v>4</v>
      </c>
      <c r="P112" s="111" t="s">
        <v>102</v>
      </c>
      <c r="Q112" s="111" t="s">
        <v>104</v>
      </c>
      <c r="R112" s="112" t="s">
        <v>95</v>
      </c>
      <c r="S112" s="101" t="s">
        <v>219</v>
      </c>
      <c r="T112" s="113" t="str">
        <f t="shared" si="9"/>
        <v>4空冷式（ヒートポンプ）冷房31.25＜能力≦96.5インバータ制御</v>
      </c>
      <c r="U112" s="114" t="s">
        <v>238</v>
      </c>
      <c r="V112" s="115">
        <v>-0.1910561449</v>
      </c>
      <c r="W112" s="115">
        <v>1.1910561448999999</v>
      </c>
      <c r="X112" s="115">
        <v>0.20284681330000001</v>
      </c>
      <c r="Y112" s="115">
        <v>0.99410466580000001</v>
      </c>
      <c r="Z112" s="116">
        <f>VLOOKUP(O112,既存・導入予定!$E$32:$S$43,13,0)</f>
        <v>0.14499999999999999</v>
      </c>
      <c r="AA112" s="117">
        <f t="shared" si="7"/>
        <v>1.0229999999999999</v>
      </c>
    </row>
    <row r="113" spans="9:27" ht="13.5" customHeight="1">
      <c r="I113" s="105">
        <v>5</v>
      </c>
      <c r="J113" s="107" t="s">
        <v>5</v>
      </c>
      <c r="K113" s="107" t="s">
        <v>338</v>
      </c>
      <c r="L113" s="107" t="s">
        <v>454</v>
      </c>
      <c r="M113" s="88">
        <v>0</v>
      </c>
      <c r="N113" s="108"/>
      <c r="O113" s="1">
        <v>4</v>
      </c>
      <c r="P113" s="111" t="s">
        <v>102</v>
      </c>
      <c r="Q113" s="111" t="s">
        <v>104</v>
      </c>
      <c r="R113" s="112" t="s">
        <v>96</v>
      </c>
      <c r="S113" s="101" t="s">
        <v>88</v>
      </c>
      <c r="T113" s="113" t="str">
        <f t="shared" si="9"/>
        <v>4空冷式（ヒートポンプ）冷房96.5＜能力≦420段階制御</v>
      </c>
      <c r="U113" s="114" t="s">
        <v>239</v>
      </c>
      <c r="V113" s="115">
        <v>-1.1106544600000001E-2</v>
      </c>
      <c r="W113" s="115">
        <v>1.0111065446</v>
      </c>
      <c r="X113" s="115">
        <v>0.18594431140000001</v>
      </c>
      <c r="Y113" s="115">
        <v>0.91258111659999996</v>
      </c>
      <c r="Z113" s="116">
        <f>VLOOKUP(O113,既存・導入予定!$E$32:$S$43,13,0)</f>
        <v>0.14499999999999999</v>
      </c>
      <c r="AA113" s="117">
        <f t="shared" si="7"/>
        <v>0.93899999999999995</v>
      </c>
    </row>
    <row r="114" spans="9:27" ht="13.5" customHeight="1">
      <c r="I114" s="105">
        <v>5</v>
      </c>
      <c r="J114" s="107" t="s">
        <v>6</v>
      </c>
      <c r="K114" s="107" t="s">
        <v>337</v>
      </c>
      <c r="L114" s="107" t="s">
        <v>455</v>
      </c>
      <c r="M114" s="88">
        <v>0.28999999999999998</v>
      </c>
      <c r="N114" s="108"/>
      <c r="O114" s="1">
        <v>4</v>
      </c>
      <c r="P114" s="111" t="s">
        <v>102</v>
      </c>
      <c r="Q114" s="111" t="s">
        <v>104</v>
      </c>
      <c r="R114" s="112" t="s">
        <v>96</v>
      </c>
      <c r="S114" s="101" t="s">
        <v>222</v>
      </c>
      <c r="T114" s="113" t="str">
        <f t="shared" si="9"/>
        <v>4空冷式（ヒートポンプ）冷房96.5＜能力≦420スライド弁制御</v>
      </c>
      <c r="U114" s="114" t="s">
        <v>240</v>
      </c>
      <c r="V114" s="115">
        <v>0.17299999999999999</v>
      </c>
      <c r="W114" s="115">
        <v>0.82699999999999996</v>
      </c>
      <c r="X114" s="115">
        <v>0.86133333329999995</v>
      </c>
      <c r="Y114" s="115">
        <v>0.4828333333</v>
      </c>
      <c r="Z114" s="116">
        <f>VLOOKUP(O114,既存・導入予定!$E$32:$S$43,13,0)</f>
        <v>0.14499999999999999</v>
      </c>
      <c r="AA114" s="117">
        <f t="shared" si="7"/>
        <v>0.60699999999999998</v>
      </c>
    </row>
    <row r="115" spans="9:27" ht="13.5" customHeight="1" thickBot="1">
      <c r="I115" s="105">
        <v>5</v>
      </c>
      <c r="J115" s="107" t="s">
        <v>6</v>
      </c>
      <c r="K115" s="107" t="s">
        <v>338</v>
      </c>
      <c r="L115" s="107" t="s">
        <v>456</v>
      </c>
      <c r="M115" s="88">
        <v>0</v>
      </c>
      <c r="N115" s="108"/>
      <c r="O115" s="2">
        <v>4</v>
      </c>
      <c r="P115" s="120" t="s">
        <v>102</v>
      </c>
      <c r="Q115" s="120" t="s">
        <v>104</v>
      </c>
      <c r="R115" s="121" t="s">
        <v>96</v>
      </c>
      <c r="S115" s="122" t="s">
        <v>219</v>
      </c>
      <c r="T115" s="123" t="str">
        <f t="shared" si="9"/>
        <v>4空冷式（ヒートポンプ）冷房96.5＜能力≦420インバータ制御</v>
      </c>
      <c r="U115" s="124" t="s">
        <v>241</v>
      </c>
      <c r="V115" s="125">
        <v>-0.27426738779999998</v>
      </c>
      <c r="W115" s="125">
        <v>1.2742673877999999</v>
      </c>
      <c r="X115" s="125">
        <v>-3.1674462E-2</v>
      </c>
      <c r="Y115" s="125">
        <v>1.1529709249</v>
      </c>
      <c r="Z115" s="126">
        <f>VLOOKUP(O115,既存・導入予定!$E$32:$S$43,13,0)</f>
        <v>0.14499999999999999</v>
      </c>
      <c r="AA115" s="127">
        <f t="shared" si="7"/>
        <v>1.1479999999999999</v>
      </c>
    </row>
    <row r="116" spans="9:27" ht="13.5" customHeight="1">
      <c r="I116" s="105">
        <v>5</v>
      </c>
      <c r="J116" s="107" t="s">
        <v>7</v>
      </c>
      <c r="K116" s="107" t="s">
        <v>337</v>
      </c>
      <c r="L116" s="107" t="s">
        <v>457</v>
      </c>
      <c r="M116" s="88">
        <v>0.27500000000000002</v>
      </c>
      <c r="N116" s="108"/>
      <c r="O116" s="83">
        <v>4</v>
      </c>
      <c r="P116" s="136" t="s">
        <v>102</v>
      </c>
      <c r="Q116" s="136" t="s">
        <v>242</v>
      </c>
      <c r="R116" s="137" t="s">
        <v>94</v>
      </c>
      <c r="S116" s="138" t="s">
        <v>89</v>
      </c>
      <c r="T116" s="139" t="str">
        <f t="shared" si="9"/>
        <v>4空冷式（ヒートポンプ）暖房能力≦31.25ON/OFF制御</v>
      </c>
      <c r="U116" s="140" t="s">
        <v>236</v>
      </c>
      <c r="V116" s="141">
        <v>0.1220657277</v>
      </c>
      <c r="W116" s="141">
        <v>0.87793427229999998</v>
      </c>
      <c r="X116" s="141">
        <v>0.1112216198</v>
      </c>
      <c r="Y116" s="141">
        <v>0.88335632630000005</v>
      </c>
      <c r="Z116" s="142">
        <f>VLOOKUP(O116,既存・導入予定!$E$32:$S$43,13,0)</f>
        <v>0.14499999999999999</v>
      </c>
      <c r="AA116" s="143">
        <f t="shared" si="7"/>
        <v>0.89900000000000002</v>
      </c>
    </row>
    <row r="117" spans="9:27" ht="13.5" customHeight="1">
      <c r="I117" s="105">
        <v>5</v>
      </c>
      <c r="J117" s="107" t="s">
        <v>7</v>
      </c>
      <c r="K117" s="107" t="s">
        <v>338</v>
      </c>
      <c r="L117" s="107" t="s">
        <v>458</v>
      </c>
      <c r="M117" s="88">
        <v>0</v>
      </c>
      <c r="N117" s="108"/>
      <c r="O117" s="1">
        <v>4</v>
      </c>
      <c r="P117" s="111" t="s">
        <v>102</v>
      </c>
      <c r="Q117" s="111" t="s">
        <v>242</v>
      </c>
      <c r="R117" s="112" t="s">
        <v>95</v>
      </c>
      <c r="S117" s="101" t="s">
        <v>88</v>
      </c>
      <c r="T117" s="113" t="str">
        <f t="shared" si="9"/>
        <v>4空冷式（ヒートポンプ）暖房31.25＜能力≦96.5段階制御</v>
      </c>
      <c r="U117" s="114" t="s">
        <v>237</v>
      </c>
      <c r="V117" s="115">
        <v>-7.3641976200000001E-2</v>
      </c>
      <c r="W117" s="115">
        <v>1.0736419762</v>
      </c>
      <c r="X117" s="115">
        <v>0.25312061679999998</v>
      </c>
      <c r="Y117" s="115">
        <v>0.91026067970000002</v>
      </c>
      <c r="Z117" s="116">
        <f>VLOOKUP(O117,既存・導入予定!$E$32:$S$43,13,0)</f>
        <v>0.14499999999999999</v>
      </c>
      <c r="AA117" s="117">
        <f t="shared" si="7"/>
        <v>0.94599999999999995</v>
      </c>
    </row>
    <row r="118" spans="9:27" ht="13.5" customHeight="1">
      <c r="I118" s="105">
        <v>5</v>
      </c>
      <c r="J118" s="107" t="s">
        <v>8</v>
      </c>
      <c r="K118" s="107" t="s">
        <v>337</v>
      </c>
      <c r="L118" s="107" t="s">
        <v>459</v>
      </c>
      <c r="M118" s="88">
        <v>0.26100000000000001</v>
      </c>
      <c r="N118" s="108"/>
      <c r="O118" s="1">
        <v>4</v>
      </c>
      <c r="P118" s="111" t="s">
        <v>102</v>
      </c>
      <c r="Q118" s="111" t="s">
        <v>242</v>
      </c>
      <c r="R118" s="112" t="s">
        <v>95</v>
      </c>
      <c r="S118" s="101" t="s">
        <v>219</v>
      </c>
      <c r="T118" s="113" t="str">
        <f t="shared" si="9"/>
        <v>4空冷式（ヒートポンプ）暖房31.25＜能力≦96.5インバータ制御</v>
      </c>
      <c r="U118" s="114" t="s">
        <v>238</v>
      </c>
      <c r="V118" s="115">
        <v>-0.1910561449</v>
      </c>
      <c r="W118" s="115">
        <v>1.1910561448999999</v>
      </c>
      <c r="X118" s="115">
        <v>0.20284681330000001</v>
      </c>
      <c r="Y118" s="115">
        <v>0.99410466580000001</v>
      </c>
      <c r="Z118" s="116">
        <f>VLOOKUP(O118,既存・導入予定!$E$32:$S$43,13,0)</f>
        <v>0.14499999999999999</v>
      </c>
      <c r="AA118" s="117">
        <f t="shared" si="7"/>
        <v>1.0229999999999999</v>
      </c>
    </row>
    <row r="119" spans="9:27" ht="13.5" customHeight="1">
      <c r="I119" s="105">
        <v>5</v>
      </c>
      <c r="J119" s="107" t="s">
        <v>8</v>
      </c>
      <c r="K119" s="107" t="s">
        <v>338</v>
      </c>
      <c r="L119" s="107" t="s">
        <v>460</v>
      </c>
      <c r="M119" s="88">
        <v>4.4999999999999998E-2</v>
      </c>
      <c r="N119" s="108"/>
      <c r="O119" s="1">
        <v>4</v>
      </c>
      <c r="P119" s="111" t="s">
        <v>102</v>
      </c>
      <c r="Q119" s="111" t="s">
        <v>242</v>
      </c>
      <c r="R119" s="112" t="s">
        <v>96</v>
      </c>
      <c r="S119" s="101" t="s">
        <v>88</v>
      </c>
      <c r="T119" s="113" t="str">
        <f t="shared" si="9"/>
        <v>4空冷式（ヒートポンプ）暖房96.5＜能力≦420段階制御</v>
      </c>
      <c r="U119" s="114" t="s">
        <v>239</v>
      </c>
      <c r="V119" s="115">
        <v>-1.1106544600000001E-2</v>
      </c>
      <c r="W119" s="115">
        <v>1.0111065446</v>
      </c>
      <c r="X119" s="115">
        <v>0.18594431140000001</v>
      </c>
      <c r="Y119" s="115">
        <v>0.91258111659999996</v>
      </c>
      <c r="Z119" s="116">
        <f>VLOOKUP(O119,既存・導入予定!$E$32:$S$43,13,0)</f>
        <v>0.14499999999999999</v>
      </c>
      <c r="AA119" s="117">
        <f t="shared" si="7"/>
        <v>0.93899999999999995</v>
      </c>
    </row>
    <row r="120" spans="9:27" ht="13.5" customHeight="1">
      <c r="I120" s="105">
        <v>5</v>
      </c>
      <c r="J120" s="107" t="s">
        <v>9</v>
      </c>
      <c r="K120" s="107" t="s">
        <v>337</v>
      </c>
      <c r="L120" s="107" t="s">
        <v>461</v>
      </c>
      <c r="M120" s="88">
        <v>0.26800000000000002</v>
      </c>
      <c r="N120" s="108"/>
      <c r="O120" s="1">
        <v>4</v>
      </c>
      <c r="P120" s="111" t="s">
        <v>102</v>
      </c>
      <c r="Q120" s="111" t="s">
        <v>242</v>
      </c>
      <c r="R120" s="112" t="s">
        <v>96</v>
      </c>
      <c r="S120" s="101" t="s">
        <v>222</v>
      </c>
      <c r="T120" s="113" t="str">
        <f t="shared" si="9"/>
        <v>4空冷式（ヒートポンプ）暖房96.5＜能力≦420スライド弁制御</v>
      </c>
      <c r="U120" s="114" t="s">
        <v>240</v>
      </c>
      <c r="V120" s="115">
        <v>0.17299999999999999</v>
      </c>
      <c r="W120" s="115">
        <v>0.82699999999999996</v>
      </c>
      <c r="X120" s="115">
        <v>0.86133333329999995</v>
      </c>
      <c r="Y120" s="115">
        <v>0.4828333333</v>
      </c>
      <c r="Z120" s="116">
        <f>VLOOKUP(O120,既存・導入予定!$E$32:$S$43,13,0)</f>
        <v>0.14499999999999999</v>
      </c>
      <c r="AA120" s="117">
        <f t="shared" si="7"/>
        <v>0.60699999999999998</v>
      </c>
    </row>
    <row r="121" spans="9:27" ht="13.5" customHeight="1" thickBot="1">
      <c r="I121" s="105">
        <v>5</v>
      </c>
      <c r="J121" s="107" t="s">
        <v>9</v>
      </c>
      <c r="K121" s="107" t="s">
        <v>338</v>
      </c>
      <c r="L121" s="107" t="s">
        <v>462</v>
      </c>
      <c r="M121" s="88">
        <v>7.5999999999999998E-2</v>
      </c>
      <c r="N121" s="108"/>
      <c r="O121" s="2">
        <v>4</v>
      </c>
      <c r="P121" s="120" t="s">
        <v>102</v>
      </c>
      <c r="Q121" s="120" t="s">
        <v>242</v>
      </c>
      <c r="R121" s="121" t="s">
        <v>96</v>
      </c>
      <c r="S121" s="122" t="s">
        <v>219</v>
      </c>
      <c r="T121" s="123" t="str">
        <f t="shared" si="9"/>
        <v>4空冷式（ヒートポンプ）暖房96.5＜能力≦420インバータ制御</v>
      </c>
      <c r="U121" s="124" t="s">
        <v>241</v>
      </c>
      <c r="V121" s="125">
        <v>-0.27426738779999998</v>
      </c>
      <c r="W121" s="125">
        <v>1.2742673877999999</v>
      </c>
      <c r="X121" s="125">
        <v>-3.1674462E-2</v>
      </c>
      <c r="Y121" s="125">
        <v>1.1529709249</v>
      </c>
      <c r="Z121" s="126">
        <f>VLOOKUP(O121,既存・導入予定!$E$32:$S$43,13,0)</f>
        <v>0.14499999999999999</v>
      </c>
      <c r="AA121" s="127">
        <f t="shared" si="7"/>
        <v>1.1479999999999999</v>
      </c>
    </row>
    <row r="122" spans="9:27" ht="13.5" customHeight="1">
      <c r="I122" s="105">
        <v>5</v>
      </c>
      <c r="J122" s="107" t="s">
        <v>10</v>
      </c>
      <c r="K122" s="107" t="s">
        <v>337</v>
      </c>
      <c r="L122" s="107" t="s">
        <v>463</v>
      </c>
      <c r="M122" s="88">
        <v>0.20499999999999999</v>
      </c>
      <c r="N122" s="108"/>
      <c r="O122" s="4">
        <v>5</v>
      </c>
      <c r="P122" s="110" t="s">
        <v>72</v>
      </c>
      <c r="Q122" s="111" t="s">
        <v>103</v>
      </c>
      <c r="R122" s="112" t="s">
        <v>91</v>
      </c>
      <c r="S122" s="101" t="s">
        <v>89</v>
      </c>
      <c r="T122" s="113" t="str">
        <f>O122&amp;P122&amp;Q122&amp;R122&amp;S122</f>
        <v>5水冷式冷房能力≦35ON/OFF制御</v>
      </c>
      <c r="U122" s="114" t="s">
        <v>223</v>
      </c>
      <c r="V122" s="115">
        <v>0.1220657277</v>
      </c>
      <c r="W122" s="115">
        <v>0.87793427229999998</v>
      </c>
      <c r="X122" s="115">
        <v>0.1112216198</v>
      </c>
      <c r="Y122" s="115">
        <v>0.88335632630000005</v>
      </c>
      <c r="Z122" s="116">
        <f>VLOOKUP(O122,既存・導入予定!$E$32:$S$43,13,0)</f>
        <v>0.20499999999999999</v>
      </c>
      <c r="AA122" s="117">
        <f t="shared" si="7"/>
        <v>0.90600000000000003</v>
      </c>
    </row>
    <row r="123" spans="9:27" ht="13.5" customHeight="1">
      <c r="I123" s="105">
        <v>5</v>
      </c>
      <c r="J123" s="107" t="s">
        <v>10</v>
      </c>
      <c r="K123" s="107" t="s">
        <v>338</v>
      </c>
      <c r="L123" s="107" t="s">
        <v>464</v>
      </c>
      <c r="M123" s="88">
        <v>0.10100000000000001</v>
      </c>
      <c r="N123" s="108"/>
      <c r="O123" s="4">
        <v>5</v>
      </c>
      <c r="P123" s="110" t="s">
        <v>72</v>
      </c>
      <c r="Q123" s="111" t="s">
        <v>104</v>
      </c>
      <c r="R123" s="112" t="s">
        <v>91</v>
      </c>
      <c r="S123" s="101" t="s">
        <v>88</v>
      </c>
      <c r="T123" s="113" t="str">
        <f t="shared" ref="T123" si="10">O123&amp;P123&amp;Q123&amp;R123&amp;S123</f>
        <v>5水冷式冷房能力≦35段階制御</v>
      </c>
      <c r="U123" s="114" t="s">
        <v>223</v>
      </c>
      <c r="V123" s="115">
        <v>0.1220657277</v>
      </c>
      <c r="W123" s="115">
        <v>0.87793427229999998</v>
      </c>
      <c r="X123" s="115">
        <v>0.1112216198</v>
      </c>
      <c r="Y123" s="115">
        <v>0.88335632630000005</v>
      </c>
      <c r="Z123" s="116">
        <f>VLOOKUP(O123,既存・導入予定!$E$32:$S$43,13,0)</f>
        <v>0.20499999999999999</v>
      </c>
      <c r="AA123" s="117">
        <f t="shared" si="7"/>
        <v>0.90600000000000003</v>
      </c>
    </row>
    <row r="124" spans="9:27" ht="13.5" customHeight="1">
      <c r="I124" s="105">
        <v>5</v>
      </c>
      <c r="J124" s="107" t="s">
        <v>11</v>
      </c>
      <c r="K124" s="107" t="s">
        <v>337</v>
      </c>
      <c r="L124" s="107" t="s">
        <v>465</v>
      </c>
      <c r="M124" s="88">
        <v>9.5000000000000001E-2</v>
      </c>
      <c r="N124" s="108"/>
      <c r="O124" s="4">
        <v>5</v>
      </c>
      <c r="P124" s="110" t="s">
        <v>72</v>
      </c>
      <c r="Q124" s="111" t="s">
        <v>104</v>
      </c>
      <c r="R124" s="112" t="s">
        <v>92</v>
      </c>
      <c r="S124" s="101" t="s">
        <v>89</v>
      </c>
      <c r="T124" s="113" t="str">
        <f>O124&amp;P124&amp;Q124&amp;R124&amp;S124</f>
        <v>5水冷式冷房35＜能力≦104ON/OFF制御</v>
      </c>
      <c r="U124" s="114" t="s">
        <v>224</v>
      </c>
      <c r="V124" s="115">
        <v>-9.6020889100000006E-2</v>
      </c>
      <c r="W124" s="115">
        <v>1.0960208891000001</v>
      </c>
      <c r="X124" s="115">
        <v>0.2477137086</v>
      </c>
      <c r="Y124" s="115">
        <v>0.92415359019999999</v>
      </c>
      <c r="Z124" s="116">
        <f>VLOOKUP(O124,既存・導入予定!$E$32:$S$43,13,0)</f>
        <v>0.20499999999999999</v>
      </c>
      <c r="AA124" s="117">
        <f t="shared" si="7"/>
        <v>0.97399999999999998</v>
      </c>
    </row>
    <row r="125" spans="9:27" ht="13.5" customHeight="1">
      <c r="I125" s="105">
        <v>5</v>
      </c>
      <c r="J125" s="107" t="s">
        <v>11</v>
      </c>
      <c r="K125" s="107" t="s">
        <v>338</v>
      </c>
      <c r="L125" s="107" t="s">
        <v>466</v>
      </c>
      <c r="M125" s="88">
        <v>0.10199999999999999</v>
      </c>
      <c r="N125" s="108"/>
      <c r="O125" s="4">
        <v>5</v>
      </c>
      <c r="P125" s="110" t="s">
        <v>72</v>
      </c>
      <c r="Q125" s="111" t="s">
        <v>104</v>
      </c>
      <c r="R125" s="112" t="s">
        <v>92</v>
      </c>
      <c r="S125" s="101" t="s">
        <v>88</v>
      </c>
      <c r="T125" s="113" t="str">
        <f t="shared" ref="T125:T149" si="11">O125&amp;P125&amp;Q125&amp;R125&amp;S125</f>
        <v>5水冷式冷房35＜能力≦104段階制御</v>
      </c>
      <c r="U125" s="114" t="s">
        <v>224</v>
      </c>
      <c r="V125" s="115">
        <v>-9.6020889100000006E-2</v>
      </c>
      <c r="W125" s="115">
        <v>1.0960208891000001</v>
      </c>
      <c r="X125" s="115">
        <v>0.2477137086</v>
      </c>
      <c r="Y125" s="115">
        <v>0.92415359019999999</v>
      </c>
      <c r="Z125" s="116">
        <f>VLOOKUP(O125,既存・導入予定!$E$32:$S$43,13,0)</f>
        <v>0.20499999999999999</v>
      </c>
      <c r="AA125" s="117">
        <f t="shared" si="7"/>
        <v>0.97399999999999998</v>
      </c>
    </row>
    <row r="126" spans="9:27" ht="13.5" customHeight="1">
      <c r="I126" s="105">
        <v>5</v>
      </c>
      <c r="J126" s="107" t="s">
        <v>12</v>
      </c>
      <c r="K126" s="107" t="s">
        <v>337</v>
      </c>
      <c r="L126" s="107" t="s">
        <v>467</v>
      </c>
      <c r="M126" s="88">
        <v>0.30399999999999999</v>
      </c>
      <c r="N126" s="108"/>
      <c r="O126" s="4">
        <v>5</v>
      </c>
      <c r="P126" s="110" t="s">
        <v>72</v>
      </c>
      <c r="Q126" s="111" t="s">
        <v>104</v>
      </c>
      <c r="R126" s="112" t="s">
        <v>92</v>
      </c>
      <c r="S126" s="101" t="s">
        <v>219</v>
      </c>
      <c r="T126" s="113" t="str">
        <f t="shared" si="11"/>
        <v>5水冷式冷房35＜能力≦104インバータ制御</v>
      </c>
      <c r="U126" s="114" t="s">
        <v>225</v>
      </c>
      <c r="V126" s="115">
        <v>-0.14000000000000001</v>
      </c>
      <c r="W126" s="115">
        <v>1.1399999999999999</v>
      </c>
      <c r="X126" s="115">
        <v>0.26122065729999999</v>
      </c>
      <c r="Y126" s="115">
        <v>0.93938967139999996</v>
      </c>
      <c r="Z126" s="116">
        <f>VLOOKUP(O126,既存・導入予定!$E$32:$S$43,13,0)</f>
        <v>0.20499999999999999</v>
      </c>
      <c r="AA126" s="117">
        <f t="shared" si="7"/>
        <v>0.99199999999999999</v>
      </c>
    </row>
    <row r="127" spans="9:27" ht="13.5" customHeight="1">
      <c r="I127" s="105">
        <v>5</v>
      </c>
      <c r="J127" s="107" t="s">
        <v>12</v>
      </c>
      <c r="K127" s="107" t="s">
        <v>338</v>
      </c>
      <c r="L127" s="107" t="s">
        <v>468</v>
      </c>
      <c r="M127" s="88">
        <v>0</v>
      </c>
      <c r="N127" s="108"/>
      <c r="O127" s="4">
        <v>5</v>
      </c>
      <c r="P127" s="110" t="s">
        <v>72</v>
      </c>
      <c r="Q127" s="111" t="s">
        <v>104</v>
      </c>
      <c r="R127" s="112" t="s">
        <v>93</v>
      </c>
      <c r="S127" s="101" t="s">
        <v>88</v>
      </c>
      <c r="T127" s="113" t="str">
        <f t="shared" si="11"/>
        <v>5水冷式冷房104＜能力≦420段階制御</v>
      </c>
      <c r="U127" s="114" t="s">
        <v>226</v>
      </c>
      <c r="V127" s="115">
        <v>5.0852387499999999E-2</v>
      </c>
      <c r="W127" s="115">
        <v>0.94914761250000002</v>
      </c>
      <c r="X127" s="115">
        <v>0.1907560442</v>
      </c>
      <c r="Y127" s="115">
        <v>0.87919578409999999</v>
      </c>
      <c r="Z127" s="116">
        <f>VLOOKUP(O127,既存・導入予定!$E$32:$S$43,13,0)</f>
        <v>0.20499999999999999</v>
      </c>
      <c r="AA127" s="117">
        <f t="shared" si="7"/>
        <v>0.91800000000000004</v>
      </c>
    </row>
    <row r="128" spans="9:27" ht="13.5" customHeight="1">
      <c r="I128" s="105">
        <v>6</v>
      </c>
      <c r="J128" s="107" t="s">
        <v>1</v>
      </c>
      <c r="K128" s="107" t="s">
        <v>337</v>
      </c>
      <c r="L128" s="107" t="s">
        <v>469</v>
      </c>
      <c r="M128" s="88">
        <v>0.317</v>
      </c>
      <c r="N128" s="108"/>
      <c r="O128" s="4">
        <v>5</v>
      </c>
      <c r="P128" s="110" t="s">
        <v>72</v>
      </c>
      <c r="Q128" s="111" t="s">
        <v>104</v>
      </c>
      <c r="R128" s="112" t="s">
        <v>93</v>
      </c>
      <c r="S128" s="101" t="s">
        <v>222</v>
      </c>
      <c r="T128" s="113" t="str">
        <f t="shared" si="11"/>
        <v>5水冷式冷房104＜能力≦420スライド弁制御</v>
      </c>
      <c r="U128" s="114" t="s">
        <v>227</v>
      </c>
      <c r="V128" s="115">
        <v>0.21872340430000001</v>
      </c>
      <c r="W128" s="115">
        <v>0.78127659569999997</v>
      </c>
      <c r="X128" s="115">
        <v>0.76152586509999998</v>
      </c>
      <c r="Y128" s="115">
        <v>0.50987536529999999</v>
      </c>
      <c r="Z128" s="116">
        <f>VLOOKUP(O128,既存・導入予定!$E$32:$S$43,13,0)</f>
        <v>0.20499999999999999</v>
      </c>
      <c r="AA128" s="117">
        <f t="shared" si="7"/>
        <v>0.66500000000000004</v>
      </c>
    </row>
    <row r="129" spans="9:27" ht="13.5" customHeight="1" thickBot="1">
      <c r="I129" s="105">
        <v>6</v>
      </c>
      <c r="J129" s="107" t="s">
        <v>1</v>
      </c>
      <c r="K129" s="107" t="s">
        <v>338</v>
      </c>
      <c r="L129" s="107" t="s">
        <v>470</v>
      </c>
      <c r="M129" s="88">
        <v>0</v>
      </c>
      <c r="N129" s="108"/>
      <c r="O129" s="5">
        <v>5</v>
      </c>
      <c r="P129" s="120" t="s">
        <v>72</v>
      </c>
      <c r="Q129" s="120" t="s">
        <v>104</v>
      </c>
      <c r="R129" s="121" t="s">
        <v>93</v>
      </c>
      <c r="S129" s="122" t="s">
        <v>219</v>
      </c>
      <c r="T129" s="123" t="str">
        <f t="shared" si="11"/>
        <v>5水冷式冷房104＜能力≦420インバータ制御</v>
      </c>
      <c r="U129" s="124" t="s">
        <v>228</v>
      </c>
      <c r="V129" s="125">
        <v>-0.22</v>
      </c>
      <c r="W129" s="125">
        <v>1.22</v>
      </c>
      <c r="X129" s="125">
        <v>0.1733333333</v>
      </c>
      <c r="Y129" s="125">
        <v>1.0233333333000001</v>
      </c>
      <c r="Z129" s="126">
        <f>VLOOKUP(O129,既存・導入予定!$E$32:$S$43,13,0)</f>
        <v>0.20499999999999999</v>
      </c>
      <c r="AA129" s="127">
        <f t="shared" si="7"/>
        <v>1.0580000000000001</v>
      </c>
    </row>
    <row r="130" spans="9:27" ht="13.5" customHeight="1">
      <c r="I130" s="105">
        <v>6</v>
      </c>
      <c r="J130" s="107" t="s">
        <v>2</v>
      </c>
      <c r="K130" s="107" t="s">
        <v>337</v>
      </c>
      <c r="L130" s="107" t="s">
        <v>471</v>
      </c>
      <c r="M130" s="88">
        <v>0.41499999999999998</v>
      </c>
      <c r="N130" s="108"/>
      <c r="O130" s="6">
        <v>5</v>
      </c>
      <c r="P130" s="128" t="s">
        <v>141</v>
      </c>
      <c r="Q130" s="128" t="s">
        <v>104</v>
      </c>
      <c r="R130" s="129" t="s">
        <v>94</v>
      </c>
      <c r="S130" s="130" t="s">
        <v>89</v>
      </c>
      <c r="T130" s="131" t="str">
        <f t="shared" si="11"/>
        <v>5空冷式（冷房専用）冷房能力≦31.25ON/OFF制御</v>
      </c>
      <c r="U130" s="132" t="s">
        <v>229</v>
      </c>
      <c r="V130" s="133">
        <v>0.1220657277</v>
      </c>
      <c r="W130" s="133">
        <v>0.87793427229999998</v>
      </c>
      <c r="X130" s="133">
        <v>0.1112216198</v>
      </c>
      <c r="Y130" s="133">
        <v>0.88335632630000005</v>
      </c>
      <c r="Z130" s="134">
        <f>VLOOKUP(O130,既存・導入予定!$E$32:$S$43,13,0)</f>
        <v>0.20499999999999999</v>
      </c>
      <c r="AA130" s="135">
        <f t="shared" si="7"/>
        <v>0.90600000000000003</v>
      </c>
    </row>
    <row r="131" spans="9:27" ht="13.5" customHeight="1">
      <c r="I131" s="105">
        <v>6</v>
      </c>
      <c r="J131" s="107" t="s">
        <v>2</v>
      </c>
      <c r="K131" s="107" t="s">
        <v>338</v>
      </c>
      <c r="L131" s="107" t="s">
        <v>472</v>
      </c>
      <c r="M131" s="88">
        <v>0</v>
      </c>
      <c r="N131" s="108"/>
      <c r="O131" s="4">
        <v>5</v>
      </c>
      <c r="P131" s="110" t="s">
        <v>141</v>
      </c>
      <c r="Q131" s="111" t="s">
        <v>104</v>
      </c>
      <c r="R131" s="129" t="s">
        <v>94</v>
      </c>
      <c r="S131" s="101" t="s">
        <v>219</v>
      </c>
      <c r="T131" s="113" t="str">
        <f t="shared" si="11"/>
        <v>5空冷式（冷房専用）冷房能力≦31.25インバータ制御</v>
      </c>
      <c r="U131" s="132" t="s">
        <v>230</v>
      </c>
      <c r="V131" s="115">
        <v>-0.45200000000000001</v>
      </c>
      <c r="W131" s="115">
        <v>1.452</v>
      </c>
      <c r="X131" s="115">
        <v>0.4345164319</v>
      </c>
      <c r="Y131" s="115">
        <v>1.0087417839999999</v>
      </c>
      <c r="Z131" s="116">
        <f>VLOOKUP(O131,既存・導入予定!$E$32:$S$43,13,0)</f>
        <v>0.20499999999999999</v>
      </c>
      <c r="AA131" s="117">
        <f t="shared" si="7"/>
        <v>1.097</v>
      </c>
    </row>
    <row r="132" spans="9:27" ht="13.5" customHeight="1">
      <c r="I132" s="105">
        <v>6</v>
      </c>
      <c r="J132" s="107" t="s">
        <v>3</v>
      </c>
      <c r="K132" s="107" t="s">
        <v>337</v>
      </c>
      <c r="L132" s="107" t="s">
        <v>473</v>
      </c>
      <c r="M132" s="88">
        <v>0.38200000000000001</v>
      </c>
      <c r="N132" s="108"/>
      <c r="O132" s="4">
        <v>5</v>
      </c>
      <c r="P132" s="110" t="s">
        <v>141</v>
      </c>
      <c r="Q132" s="111" t="s">
        <v>104</v>
      </c>
      <c r="R132" s="112" t="s">
        <v>95</v>
      </c>
      <c r="S132" s="101" t="s">
        <v>89</v>
      </c>
      <c r="T132" s="113" t="str">
        <f t="shared" si="11"/>
        <v>5空冷式（冷房専用）冷房31.25＜能力≦96.5ON/OFF制御</v>
      </c>
      <c r="U132" s="132" t="s">
        <v>231</v>
      </c>
      <c r="V132" s="115">
        <v>-0.10214499170000001</v>
      </c>
      <c r="W132" s="115">
        <v>1.1021449916999999</v>
      </c>
      <c r="X132" s="115">
        <v>0.24536083019999999</v>
      </c>
      <c r="Y132" s="115">
        <v>0.92839208070000001</v>
      </c>
      <c r="Z132" s="116">
        <f>VLOOKUP(O132,既存・導入予定!$E$32:$S$43,13,0)</f>
        <v>0.20499999999999999</v>
      </c>
      <c r="AA132" s="117">
        <f t="shared" si="7"/>
        <v>0.97799999999999998</v>
      </c>
    </row>
    <row r="133" spans="9:27" ht="13.5" customHeight="1">
      <c r="I133" s="105">
        <v>6</v>
      </c>
      <c r="J133" s="107" t="s">
        <v>3</v>
      </c>
      <c r="K133" s="107" t="s">
        <v>338</v>
      </c>
      <c r="L133" s="107" t="s">
        <v>474</v>
      </c>
      <c r="M133" s="88">
        <v>0</v>
      </c>
      <c r="N133" s="108"/>
      <c r="O133" s="4">
        <v>5</v>
      </c>
      <c r="P133" s="110" t="s">
        <v>141</v>
      </c>
      <c r="Q133" s="111" t="s">
        <v>104</v>
      </c>
      <c r="R133" s="112" t="s">
        <v>95</v>
      </c>
      <c r="S133" s="101" t="s">
        <v>88</v>
      </c>
      <c r="T133" s="113" t="str">
        <f t="shared" si="11"/>
        <v>5空冷式（冷房専用）冷房31.25＜能力≦96.5段階制御</v>
      </c>
      <c r="U133" s="132" t="s">
        <v>231</v>
      </c>
      <c r="V133" s="115">
        <v>-0.10214499170000001</v>
      </c>
      <c r="W133" s="115">
        <v>1.1021449916999999</v>
      </c>
      <c r="X133" s="115">
        <v>0.24536083019999999</v>
      </c>
      <c r="Y133" s="115">
        <v>0.92839208070000001</v>
      </c>
      <c r="Z133" s="116">
        <f>VLOOKUP(O133,既存・導入予定!$E$32:$S$43,13,0)</f>
        <v>0.20499999999999999</v>
      </c>
      <c r="AA133" s="117">
        <f t="shared" si="7"/>
        <v>0.97799999999999998</v>
      </c>
    </row>
    <row r="134" spans="9:27" ht="13.5" customHeight="1">
      <c r="I134" s="105">
        <v>6</v>
      </c>
      <c r="J134" s="107" t="s">
        <v>4</v>
      </c>
      <c r="K134" s="107" t="s">
        <v>337</v>
      </c>
      <c r="L134" s="107" t="s">
        <v>475</v>
      </c>
      <c r="M134" s="88">
        <v>0.23799999999999999</v>
      </c>
      <c r="N134" s="108"/>
      <c r="O134" s="4">
        <v>5</v>
      </c>
      <c r="P134" s="110" t="s">
        <v>141</v>
      </c>
      <c r="Q134" s="111" t="s">
        <v>104</v>
      </c>
      <c r="R134" s="112" t="s">
        <v>95</v>
      </c>
      <c r="S134" s="101" t="s">
        <v>219</v>
      </c>
      <c r="T134" s="113" t="str">
        <f t="shared" si="11"/>
        <v>5空冷式（冷房専用）冷房31.25＜能力≦96.5インバータ制御</v>
      </c>
      <c r="U134" s="132" t="s">
        <v>232</v>
      </c>
      <c r="V134" s="115">
        <v>-0.44831570110000002</v>
      </c>
      <c r="W134" s="115">
        <v>1.4483157011000001</v>
      </c>
      <c r="X134" s="115">
        <v>0.2888480591</v>
      </c>
      <c r="Y134" s="115">
        <v>1.079733821</v>
      </c>
      <c r="Z134" s="116">
        <f>VLOOKUP(O134,既存・導入予定!$E$32:$S$43,13,0)</f>
        <v>0.20499999999999999</v>
      </c>
      <c r="AA134" s="117">
        <f t="shared" si="7"/>
        <v>1.1379999999999999</v>
      </c>
    </row>
    <row r="135" spans="9:27" ht="13.5" customHeight="1">
      <c r="I135" s="105">
        <v>6</v>
      </c>
      <c r="J135" s="107" t="s">
        <v>4</v>
      </c>
      <c r="K135" s="107" t="s">
        <v>338</v>
      </c>
      <c r="L135" s="107" t="s">
        <v>476</v>
      </c>
      <c r="M135" s="88">
        <v>0</v>
      </c>
      <c r="N135" s="108"/>
      <c r="O135" s="4">
        <v>5</v>
      </c>
      <c r="P135" s="110" t="s">
        <v>141</v>
      </c>
      <c r="Q135" s="111" t="s">
        <v>104</v>
      </c>
      <c r="R135" s="112" t="s">
        <v>96</v>
      </c>
      <c r="S135" s="101" t="s">
        <v>88</v>
      </c>
      <c r="T135" s="113" t="str">
        <f t="shared" si="11"/>
        <v>5空冷式（冷房専用）冷房96.5＜能力≦420段階制御</v>
      </c>
      <c r="U135" s="132" t="s">
        <v>233</v>
      </c>
      <c r="V135" s="115">
        <v>-3.8026303300000001E-2</v>
      </c>
      <c r="W135" s="115">
        <v>1.0380263032999999</v>
      </c>
      <c r="X135" s="115">
        <v>0.22036567970000001</v>
      </c>
      <c r="Y135" s="115">
        <v>0.90883031179999996</v>
      </c>
      <c r="Z135" s="116">
        <f>VLOOKUP(O135,既存・導入予定!$E$32:$S$43,13,0)</f>
        <v>0.20499999999999999</v>
      </c>
      <c r="AA135" s="117">
        <f t="shared" si="7"/>
        <v>0.95399999999999996</v>
      </c>
    </row>
    <row r="136" spans="9:27" ht="13.5" customHeight="1">
      <c r="I136" s="105">
        <v>6</v>
      </c>
      <c r="J136" s="107" t="s">
        <v>5</v>
      </c>
      <c r="K136" s="107" t="s">
        <v>337</v>
      </c>
      <c r="L136" s="107" t="s">
        <v>477</v>
      </c>
      <c r="M136" s="88">
        <v>0.375</v>
      </c>
      <c r="N136" s="108"/>
      <c r="O136" s="4">
        <v>5</v>
      </c>
      <c r="P136" s="110" t="s">
        <v>141</v>
      </c>
      <c r="Q136" s="111" t="s">
        <v>104</v>
      </c>
      <c r="R136" s="112" t="s">
        <v>96</v>
      </c>
      <c r="S136" s="101" t="s">
        <v>222</v>
      </c>
      <c r="T136" s="113" t="str">
        <f t="shared" si="11"/>
        <v>5空冷式（冷房専用）冷房96.5＜能力≦420スライド弁制御</v>
      </c>
      <c r="U136" s="132" t="s">
        <v>234</v>
      </c>
      <c r="V136" s="115">
        <v>0.125</v>
      </c>
      <c r="W136" s="115">
        <v>0.875</v>
      </c>
      <c r="X136" s="115">
        <v>0.95833333330000003</v>
      </c>
      <c r="Y136" s="115">
        <v>0.45833333329999998</v>
      </c>
      <c r="Z136" s="116">
        <f>VLOOKUP(O136,既存・導入予定!$E$32:$S$43,13,0)</f>
        <v>0.20499999999999999</v>
      </c>
      <c r="AA136" s="117">
        <f t="shared" si="7"/>
        <v>0.65400000000000003</v>
      </c>
    </row>
    <row r="137" spans="9:27" ht="13.5" customHeight="1" thickBot="1">
      <c r="I137" s="105">
        <v>6</v>
      </c>
      <c r="J137" s="107" t="s">
        <v>5</v>
      </c>
      <c r="K137" s="107" t="s">
        <v>338</v>
      </c>
      <c r="L137" s="107" t="s">
        <v>478</v>
      </c>
      <c r="M137" s="88">
        <v>0</v>
      </c>
      <c r="N137" s="108"/>
      <c r="O137" s="5">
        <v>5</v>
      </c>
      <c r="P137" s="120" t="s">
        <v>141</v>
      </c>
      <c r="Q137" s="120" t="s">
        <v>104</v>
      </c>
      <c r="R137" s="121" t="s">
        <v>96</v>
      </c>
      <c r="S137" s="122" t="s">
        <v>219</v>
      </c>
      <c r="T137" s="123" t="str">
        <f t="shared" si="11"/>
        <v>5空冷式（冷房専用）冷房96.5＜能力≦420インバータ制御</v>
      </c>
      <c r="U137" s="124" t="s">
        <v>235</v>
      </c>
      <c r="V137" s="125">
        <v>-0.30225513710000002</v>
      </c>
      <c r="W137" s="125">
        <v>1.3022551371</v>
      </c>
      <c r="X137" s="125">
        <v>-0.1552682987</v>
      </c>
      <c r="Y137" s="125">
        <v>1.2287617179000001</v>
      </c>
      <c r="Z137" s="126">
        <f>VLOOKUP(O137,既存・導入予定!$E$32:$S$43,13,0)</f>
        <v>0.20499999999999999</v>
      </c>
      <c r="AA137" s="127">
        <f t="shared" si="7"/>
        <v>1.196</v>
      </c>
    </row>
    <row r="138" spans="9:27" ht="13.5" customHeight="1">
      <c r="I138" s="105">
        <v>6</v>
      </c>
      <c r="J138" s="107" t="s">
        <v>6</v>
      </c>
      <c r="K138" s="107" t="s">
        <v>337</v>
      </c>
      <c r="L138" s="107" t="s">
        <v>479</v>
      </c>
      <c r="M138" s="88">
        <v>0.40200000000000002</v>
      </c>
      <c r="N138" s="108"/>
      <c r="O138" s="6">
        <v>5</v>
      </c>
      <c r="P138" s="128" t="s">
        <v>102</v>
      </c>
      <c r="Q138" s="128" t="s">
        <v>104</v>
      </c>
      <c r="R138" s="129" t="s">
        <v>94</v>
      </c>
      <c r="S138" s="130" t="s">
        <v>89</v>
      </c>
      <c r="T138" s="131" t="str">
        <f t="shared" si="11"/>
        <v>5空冷式（ヒートポンプ）冷房能力≦31.25ON/OFF制御</v>
      </c>
      <c r="U138" s="132" t="s">
        <v>236</v>
      </c>
      <c r="V138" s="133">
        <v>0.1220657277</v>
      </c>
      <c r="W138" s="133">
        <v>0.87793427229999998</v>
      </c>
      <c r="X138" s="133">
        <v>0.1112216198</v>
      </c>
      <c r="Y138" s="133">
        <v>0.88335632630000005</v>
      </c>
      <c r="Z138" s="134">
        <f>VLOOKUP(O138,既存・導入予定!$E$32:$S$43,13,0)</f>
        <v>0.20499999999999999</v>
      </c>
      <c r="AA138" s="135">
        <f t="shared" si="7"/>
        <v>0.90600000000000003</v>
      </c>
    </row>
    <row r="139" spans="9:27" ht="13.5" customHeight="1">
      <c r="I139" s="105">
        <v>6</v>
      </c>
      <c r="J139" s="107" t="s">
        <v>6</v>
      </c>
      <c r="K139" s="107" t="s">
        <v>338</v>
      </c>
      <c r="L139" s="107" t="s">
        <v>480</v>
      </c>
      <c r="M139" s="88">
        <v>0</v>
      </c>
      <c r="N139" s="108"/>
      <c r="O139" s="4">
        <v>5</v>
      </c>
      <c r="P139" s="111" t="s">
        <v>102</v>
      </c>
      <c r="Q139" s="111" t="s">
        <v>104</v>
      </c>
      <c r="R139" s="112" t="s">
        <v>95</v>
      </c>
      <c r="S139" s="101" t="s">
        <v>88</v>
      </c>
      <c r="T139" s="113" t="str">
        <f t="shared" si="11"/>
        <v>5空冷式（ヒートポンプ）冷房31.25＜能力≦96.5段階制御</v>
      </c>
      <c r="U139" s="114" t="s">
        <v>237</v>
      </c>
      <c r="V139" s="115">
        <v>-7.3641976200000001E-2</v>
      </c>
      <c r="W139" s="115">
        <v>1.0736419762</v>
      </c>
      <c r="X139" s="115">
        <v>0.25312061679999998</v>
      </c>
      <c r="Y139" s="115">
        <v>0.91026067970000002</v>
      </c>
      <c r="Z139" s="116">
        <f>VLOOKUP(O139,既存・導入予定!$E$32:$S$43,13,0)</f>
        <v>0.20499999999999999</v>
      </c>
      <c r="AA139" s="117">
        <f t="shared" ref="AA139:AA202" si="12">ROUNDDOWN(IF(Z139&gt;=0.5,V139*Z139+W139,X139*Z139+Y139),3)</f>
        <v>0.96199999999999997</v>
      </c>
    </row>
    <row r="140" spans="9:27" ht="13.5" customHeight="1">
      <c r="I140" s="105">
        <v>6</v>
      </c>
      <c r="J140" s="107" t="s">
        <v>7</v>
      </c>
      <c r="K140" s="107" t="s">
        <v>337</v>
      </c>
      <c r="L140" s="107" t="s">
        <v>481</v>
      </c>
      <c r="M140" s="88">
        <v>0.38500000000000001</v>
      </c>
      <c r="N140" s="108"/>
      <c r="O140" s="4">
        <v>5</v>
      </c>
      <c r="P140" s="111" t="s">
        <v>102</v>
      </c>
      <c r="Q140" s="111" t="s">
        <v>104</v>
      </c>
      <c r="R140" s="112" t="s">
        <v>95</v>
      </c>
      <c r="S140" s="101" t="s">
        <v>219</v>
      </c>
      <c r="T140" s="113" t="str">
        <f t="shared" si="11"/>
        <v>5空冷式（ヒートポンプ）冷房31.25＜能力≦96.5インバータ制御</v>
      </c>
      <c r="U140" s="114" t="s">
        <v>238</v>
      </c>
      <c r="V140" s="115">
        <v>-0.1910561449</v>
      </c>
      <c r="W140" s="115">
        <v>1.1910561448999999</v>
      </c>
      <c r="X140" s="115">
        <v>0.20284681330000001</v>
      </c>
      <c r="Y140" s="115">
        <v>0.99410466580000001</v>
      </c>
      <c r="Z140" s="116">
        <f>VLOOKUP(O140,既存・導入予定!$E$32:$S$43,13,0)</f>
        <v>0.20499999999999999</v>
      </c>
      <c r="AA140" s="117">
        <f t="shared" si="12"/>
        <v>1.0349999999999999</v>
      </c>
    </row>
    <row r="141" spans="9:27" ht="13.5" customHeight="1">
      <c r="I141" s="105">
        <v>6</v>
      </c>
      <c r="J141" s="107" t="s">
        <v>7</v>
      </c>
      <c r="K141" s="107" t="s">
        <v>338</v>
      </c>
      <c r="L141" s="107" t="s">
        <v>482</v>
      </c>
      <c r="M141" s="88">
        <v>0</v>
      </c>
      <c r="N141" s="108"/>
      <c r="O141" s="4">
        <v>5</v>
      </c>
      <c r="P141" s="111" t="s">
        <v>102</v>
      </c>
      <c r="Q141" s="111" t="s">
        <v>104</v>
      </c>
      <c r="R141" s="112" t="s">
        <v>96</v>
      </c>
      <c r="S141" s="101" t="s">
        <v>88</v>
      </c>
      <c r="T141" s="113" t="str">
        <f t="shared" si="11"/>
        <v>5空冷式（ヒートポンプ）冷房96.5＜能力≦420段階制御</v>
      </c>
      <c r="U141" s="114" t="s">
        <v>239</v>
      </c>
      <c r="V141" s="115">
        <v>-1.1106544600000001E-2</v>
      </c>
      <c r="W141" s="115">
        <v>1.0111065446</v>
      </c>
      <c r="X141" s="115">
        <v>0.18594431140000001</v>
      </c>
      <c r="Y141" s="115">
        <v>0.91258111659999996</v>
      </c>
      <c r="Z141" s="116">
        <f>VLOOKUP(O141,既存・導入予定!$E$32:$S$43,13,0)</f>
        <v>0.20499999999999999</v>
      </c>
      <c r="AA141" s="117">
        <f t="shared" si="12"/>
        <v>0.95</v>
      </c>
    </row>
    <row r="142" spans="9:27" ht="13.5" customHeight="1">
      <c r="I142" s="105">
        <v>6</v>
      </c>
      <c r="J142" s="107" t="s">
        <v>8</v>
      </c>
      <c r="K142" s="107" t="s">
        <v>337</v>
      </c>
      <c r="L142" s="107" t="s">
        <v>483</v>
      </c>
      <c r="M142" s="88">
        <v>0.29399999999999998</v>
      </c>
      <c r="N142" s="108"/>
      <c r="O142" s="4">
        <v>5</v>
      </c>
      <c r="P142" s="111" t="s">
        <v>102</v>
      </c>
      <c r="Q142" s="111" t="s">
        <v>104</v>
      </c>
      <c r="R142" s="112" t="s">
        <v>96</v>
      </c>
      <c r="S142" s="101" t="s">
        <v>222</v>
      </c>
      <c r="T142" s="113" t="str">
        <f t="shared" si="11"/>
        <v>5空冷式（ヒートポンプ）冷房96.5＜能力≦420スライド弁制御</v>
      </c>
      <c r="U142" s="114" t="s">
        <v>240</v>
      </c>
      <c r="V142" s="115">
        <v>0.17299999999999999</v>
      </c>
      <c r="W142" s="115">
        <v>0.82699999999999996</v>
      </c>
      <c r="X142" s="115">
        <v>0.86133333329999995</v>
      </c>
      <c r="Y142" s="115">
        <v>0.4828333333</v>
      </c>
      <c r="Z142" s="116">
        <f>VLOOKUP(O142,既存・導入予定!$E$32:$S$43,13,0)</f>
        <v>0.20499999999999999</v>
      </c>
      <c r="AA142" s="117">
        <f t="shared" si="12"/>
        <v>0.65900000000000003</v>
      </c>
    </row>
    <row r="143" spans="9:27" ht="14.25" customHeight="1" thickBot="1">
      <c r="I143" s="105">
        <v>6</v>
      </c>
      <c r="J143" s="107" t="s">
        <v>8</v>
      </c>
      <c r="K143" s="107" t="s">
        <v>338</v>
      </c>
      <c r="L143" s="107" t="s">
        <v>484</v>
      </c>
      <c r="M143" s="88">
        <v>0</v>
      </c>
      <c r="N143" s="108"/>
      <c r="O143" s="5">
        <v>5</v>
      </c>
      <c r="P143" s="120" t="s">
        <v>102</v>
      </c>
      <c r="Q143" s="120" t="s">
        <v>104</v>
      </c>
      <c r="R143" s="121" t="s">
        <v>96</v>
      </c>
      <c r="S143" s="122" t="s">
        <v>219</v>
      </c>
      <c r="T143" s="123" t="str">
        <f t="shared" si="11"/>
        <v>5空冷式（ヒートポンプ）冷房96.5＜能力≦420インバータ制御</v>
      </c>
      <c r="U143" s="124" t="s">
        <v>241</v>
      </c>
      <c r="V143" s="125">
        <v>-0.27426738779999998</v>
      </c>
      <c r="W143" s="125">
        <v>1.2742673877999999</v>
      </c>
      <c r="X143" s="125">
        <v>-3.1674462E-2</v>
      </c>
      <c r="Y143" s="125">
        <v>1.1529709249</v>
      </c>
      <c r="Z143" s="126">
        <f>VLOOKUP(O143,既存・導入予定!$E$32:$S$43,13,0)</f>
        <v>0.20499999999999999</v>
      </c>
      <c r="AA143" s="127">
        <f t="shared" si="12"/>
        <v>1.1459999999999999</v>
      </c>
    </row>
    <row r="144" spans="9:27" ht="13.5" customHeight="1">
      <c r="I144" s="105">
        <v>6</v>
      </c>
      <c r="J144" s="107" t="s">
        <v>9</v>
      </c>
      <c r="K144" s="107" t="s">
        <v>337</v>
      </c>
      <c r="L144" s="107" t="s">
        <v>485</v>
      </c>
      <c r="M144" s="88">
        <v>0.378</v>
      </c>
      <c r="N144" s="108"/>
      <c r="O144" s="82">
        <v>5</v>
      </c>
      <c r="P144" s="136" t="s">
        <v>102</v>
      </c>
      <c r="Q144" s="136" t="s">
        <v>242</v>
      </c>
      <c r="R144" s="137" t="s">
        <v>94</v>
      </c>
      <c r="S144" s="138" t="s">
        <v>89</v>
      </c>
      <c r="T144" s="139" t="str">
        <f t="shared" si="11"/>
        <v>5空冷式（ヒートポンプ）暖房能力≦31.25ON/OFF制御</v>
      </c>
      <c r="U144" s="140" t="s">
        <v>236</v>
      </c>
      <c r="V144" s="141">
        <v>0.1220657277</v>
      </c>
      <c r="W144" s="141">
        <v>0.87793427229999998</v>
      </c>
      <c r="X144" s="141">
        <v>0.1112216198</v>
      </c>
      <c r="Y144" s="141">
        <v>0.88335632630000005</v>
      </c>
      <c r="Z144" s="142">
        <f>VLOOKUP(O144,既存・導入予定!$E$32:$S$43,13,0)</f>
        <v>0.20499999999999999</v>
      </c>
      <c r="AA144" s="143">
        <f t="shared" si="12"/>
        <v>0.90600000000000003</v>
      </c>
    </row>
    <row r="145" spans="9:27" ht="13.5" customHeight="1">
      <c r="I145" s="105">
        <v>6</v>
      </c>
      <c r="J145" s="107" t="s">
        <v>9</v>
      </c>
      <c r="K145" s="107" t="s">
        <v>338</v>
      </c>
      <c r="L145" s="107" t="s">
        <v>486</v>
      </c>
      <c r="M145" s="88">
        <v>0</v>
      </c>
      <c r="N145" s="108"/>
      <c r="O145" s="4">
        <v>5</v>
      </c>
      <c r="P145" s="111" t="s">
        <v>102</v>
      </c>
      <c r="Q145" s="111" t="s">
        <v>242</v>
      </c>
      <c r="R145" s="112" t="s">
        <v>95</v>
      </c>
      <c r="S145" s="101" t="s">
        <v>88</v>
      </c>
      <c r="T145" s="113" t="str">
        <f t="shared" si="11"/>
        <v>5空冷式（ヒートポンプ）暖房31.25＜能力≦96.5段階制御</v>
      </c>
      <c r="U145" s="114" t="s">
        <v>237</v>
      </c>
      <c r="V145" s="115">
        <v>-7.3641976200000001E-2</v>
      </c>
      <c r="W145" s="115">
        <v>1.0736419762</v>
      </c>
      <c r="X145" s="115">
        <v>0.25312061679999998</v>
      </c>
      <c r="Y145" s="115">
        <v>0.91026067970000002</v>
      </c>
      <c r="Z145" s="116">
        <f>VLOOKUP(O145,既存・導入予定!$E$32:$S$43,13,0)</f>
        <v>0.20499999999999999</v>
      </c>
      <c r="AA145" s="117">
        <f t="shared" si="12"/>
        <v>0.96199999999999997</v>
      </c>
    </row>
    <row r="146" spans="9:27" ht="13.5" customHeight="1">
      <c r="I146" s="105">
        <v>6</v>
      </c>
      <c r="J146" s="107" t="s">
        <v>10</v>
      </c>
      <c r="K146" s="107" t="s">
        <v>337</v>
      </c>
      <c r="L146" s="107" t="s">
        <v>487</v>
      </c>
      <c r="M146" s="88">
        <v>0.27900000000000003</v>
      </c>
      <c r="N146" s="108"/>
      <c r="O146" s="4">
        <v>5</v>
      </c>
      <c r="P146" s="111" t="s">
        <v>102</v>
      </c>
      <c r="Q146" s="111" t="s">
        <v>242</v>
      </c>
      <c r="R146" s="112" t="s">
        <v>95</v>
      </c>
      <c r="S146" s="101" t="s">
        <v>219</v>
      </c>
      <c r="T146" s="113" t="str">
        <f t="shared" si="11"/>
        <v>5空冷式（ヒートポンプ）暖房31.25＜能力≦96.5インバータ制御</v>
      </c>
      <c r="U146" s="114" t="s">
        <v>238</v>
      </c>
      <c r="V146" s="115">
        <v>-0.1910561449</v>
      </c>
      <c r="W146" s="115">
        <v>1.1910561448999999</v>
      </c>
      <c r="X146" s="115">
        <v>0.20284681330000001</v>
      </c>
      <c r="Y146" s="115">
        <v>0.99410466580000001</v>
      </c>
      <c r="Z146" s="116">
        <f>VLOOKUP(O146,既存・導入予定!$E$32:$S$43,13,0)</f>
        <v>0.20499999999999999</v>
      </c>
      <c r="AA146" s="117">
        <f t="shared" si="12"/>
        <v>1.0349999999999999</v>
      </c>
    </row>
    <row r="147" spans="9:27" ht="14.25" customHeight="1">
      <c r="I147" s="105">
        <v>6</v>
      </c>
      <c r="J147" s="107" t="s">
        <v>10</v>
      </c>
      <c r="K147" s="107" t="s">
        <v>338</v>
      </c>
      <c r="L147" s="107" t="s">
        <v>488</v>
      </c>
      <c r="M147" s="88">
        <v>0</v>
      </c>
      <c r="N147" s="108"/>
      <c r="O147" s="4">
        <v>5</v>
      </c>
      <c r="P147" s="111" t="s">
        <v>102</v>
      </c>
      <c r="Q147" s="111" t="s">
        <v>242</v>
      </c>
      <c r="R147" s="112" t="s">
        <v>96</v>
      </c>
      <c r="S147" s="101" t="s">
        <v>88</v>
      </c>
      <c r="T147" s="113" t="str">
        <f t="shared" si="11"/>
        <v>5空冷式（ヒートポンプ）暖房96.5＜能力≦420段階制御</v>
      </c>
      <c r="U147" s="114" t="s">
        <v>239</v>
      </c>
      <c r="V147" s="115">
        <v>-1.1106544600000001E-2</v>
      </c>
      <c r="W147" s="115">
        <v>1.0111065446</v>
      </c>
      <c r="X147" s="115">
        <v>0.18594431140000001</v>
      </c>
      <c r="Y147" s="115">
        <v>0.91258111659999996</v>
      </c>
      <c r="Z147" s="116">
        <f>VLOOKUP(O147,既存・導入予定!$E$32:$S$43,13,0)</f>
        <v>0.20499999999999999</v>
      </c>
      <c r="AA147" s="117">
        <f t="shared" si="12"/>
        <v>0.95</v>
      </c>
    </row>
    <row r="148" spans="9:27" ht="13.5" customHeight="1">
      <c r="I148" s="105">
        <v>6</v>
      </c>
      <c r="J148" s="107" t="s">
        <v>11</v>
      </c>
      <c r="K148" s="107" t="s">
        <v>337</v>
      </c>
      <c r="L148" s="107" t="s">
        <v>489</v>
      </c>
      <c r="M148" s="88">
        <v>0.249</v>
      </c>
      <c r="N148" s="108"/>
      <c r="O148" s="4">
        <v>5</v>
      </c>
      <c r="P148" s="111" t="s">
        <v>102</v>
      </c>
      <c r="Q148" s="111" t="s">
        <v>242</v>
      </c>
      <c r="R148" s="112" t="s">
        <v>96</v>
      </c>
      <c r="S148" s="101" t="s">
        <v>222</v>
      </c>
      <c r="T148" s="113" t="str">
        <f t="shared" si="11"/>
        <v>5空冷式（ヒートポンプ）暖房96.5＜能力≦420スライド弁制御</v>
      </c>
      <c r="U148" s="114" t="s">
        <v>240</v>
      </c>
      <c r="V148" s="115">
        <v>0.17299999999999999</v>
      </c>
      <c r="W148" s="115">
        <v>0.82699999999999996</v>
      </c>
      <c r="X148" s="115">
        <v>0.86133333329999995</v>
      </c>
      <c r="Y148" s="115">
        <v>0.4828333333</v>
      </c>
      <c r="Z148" s="116">
        <f>VLOOKUP(O148,既存・導入予定!$E$32:$S$43,13,0)</f>
        <v>0.20499999999999999</v>
      </c>
      <c r="AA148" s="117">
        <f t="shared" si="12"/>
        <v>0.65900000000000003</v>
      </c>
    </row>
    <row r="149" spans="9:27" ht="13.5" customHeight="1" thickBot="1">
      <c r="I149" s="105">
        <v>6</v>
      </c>
      <c r="J149" s="107" t="s">
        <v>11</v>
      </c>
      <c r="K149" s="107" t="s">
        <v>338</v>
      </c>
      <c r="L149" s="107" t="s">
        <v>490</v>
      </c>
      <c r="M149" s="88">
        <v>7.4999999999999997E-2</v>
      </c>
      <c r="N149" s="108"/>
      <c r="O149" s="5">
        <v>5</v>
      </c>
      <c r="P149" s="120" t="s">
        <v>102</v>
      </c>
      <c r="Q149" s="120" t="s">
        <v>242</v>
      </c>
      <c r="R149" s="121" t="s">
        <v>96</v>
      </c>
      <c r="S149" s="122" t="s">
        <v>219</v>
      </c>
      <c r="T149" s="123" t="str">
        <f t="shared" si="11"/>
        <v>5空冷式（ヒートポンプ）暖房96.5＜能力≦420インバータ制御</v>
      </c>
      <c r="U149" s="124" t="s">
        <v>241</v>
      </c>
      <c r="V149" s="125">
        <v>-0.27426738779999998</v>
      </c>
      <c r="W149" s="125">
        <v>1.2742673877999999</v>
      </c>
      <c r="X149" s="125">
        <v>-3.1674462E-2</v>
      </c>
      <c r="Y149" s="125">
        <v>1.1529709249</v>
      </c>
      <c r="Z149" s="126">
        <f>VLOOKUP(O149,既存・導入予定!$E$32:$S$43,13,0)</f>
        <v>0.20499999999999999</v>
      </c>
      <c r="AA149" s="127">
        <f t="shared" si="12"/>
        <v>1.1459999999999999</v>
      </c>
    </row>
    <row r="150" spans="9:27" ht="13.5" customHeight="1">
      <c r="I150" s="105">
        <v>6</v>
      </c>
      <c r="J150" s="107" t="s">
        <v>12</v>
      </c>
      <c r="K150" s="107" t="s">
        <v>337</v>
      </c>
      <c r="L150" s="107" t="s">
        <v>491</v>
      </c>
      <c r="M150" s="88">
        <v>0.41699999999999998</v>
      </c>
      <c r="N150" s="108"/>
      <c r="O150" s="1">
        <v>6</v>
      </c>
      <c r="P150" s="110" t="s">
        <v>72</v>
      </c>
      <c r="Q150" s="111" t="s">
        <v>103</v>
      </c>
      <c r="R150" s="112" t="s">
        <v>91</v>
      </c>
      <c r="S150" s="101" t="s">
        <v>89</v>
      </c>
      <c r="T150" s="113" t="str">
        <f>O150&amp;P150&amp;Q150&amp;R150&amp;S150</f>
        <v>6水冷式冷房能力≦35ON/OFF制御</v>
      </c>
      <c r="U150" s="114" t="s">
        <v>223</v>
      </c>
      <c r="V150" s="115">
        <v>0.1220657277</v>
      </c>
      <c r="W150" s="115">
        <v>0.87793427229999998</v>
      </c>
      <c r="X150" s="115">
        <v>0.1112216198</v>
      </c>
      <c r="Y150" s="115">
        <v>0.88335632630000005</v>
      </c>
      <c r="Z150" s="116">
        <f>VLOOKUP(O150,既存・導入予定!$E$32:$S$43,13,0)</f>
        <v>0.27900000000000003</v>
      </c>
      <c r="AA150" s="117">
        <f t="shared" si="12"/>
        <v>0.91400000000000003</v>
      </c>
    </row>
    <row r="151" spans="9:27" ht="13.5" customHeight="1">
      <c r="I151" s="105">
        <v>6</v>
      </c>
      <c r="J151" s="107" t="s">
        <v>12</v>
      </c>
      <c r="K151" s="107" t="s">
        <v>338</v>
      </c>
      <c r="L151" s="107" t="s">
        <v>492</v>
      </c>
      <c r="M151" s="88">
        <v>0</v>
      </c>
      <c r="N151" s="108"/>
      <c r="O151" s="1">
        <v>6</v>
      </c>
      <c r="P151" s="110" t="s">
        <v>72</v>
      </c>
      <c r="Q151" s="111" t="s">
        <v>104</v>
      </c>
      <c r="R151" s="112" t="s">
        <v>91</v>
      </c>
      <c r="S151" s="101" t="s">
        <v>88</v>
      </c>
      <c r="T151" s="113" t="str">
        <f t="shared" ref="T151" si="13">O151&amp;P151&amp;Q151&amp;R151&amp;S151</f>
        <v>6水冷式冷房能力≦35段階制御</v>
      </c>
      <c r="U151" s="114" t="s">
        <v>223</v>
      </c>
      <c r="V151" s="115">
        <v>0.1220657277</v>
      </c>
      <c r="W151" s="115">
        <v>0.87793427229999998</v>
      </c>
      <c r="X151" s="115">
        <v>0.1112216198</v>
      </c>
      <c r="Y151" s="115">
        <v>0.88335632630000005</v>
      </c>
      <c r="Z151" s="116">
        <f>VLOOKUP(O151,既存・導入予定!$E$32:$S$43,13,0)</f>
        <v>0.27900000000000003</v>
      </c>
      <c r="AA151" s="117">
        <f t="shared" si="12"/>
        <v>0.91400000000000003</v>
      </c>
    </row>
    <row r="152" spans="9:27" ht="13.5" customHeight="1">
      <c r="I152" s="105">
        <v>7</v>
      </c>
      <c r="J152" s="107" t="s">
        <v>1</v>
      </c>
      <c r="K152" s="107" t="s">
        <v>337</v>
      </c>
      <c r="L152" s="107" t="s">
        <v>493</v>
      </c>
      <c r="M152" s="88">
        <v>0.57299999999999995</v>
      </c>
      <c r="N152" s="108"/>
      <c r="O152" s="1">
        <v>6</v>
      </c>
      <c r="P152" s="110" t="s">
        <v>72</v>
      </c>
      <c r="Q152" s="111" t="s">
        <v>104</v>
      </c>
      <c r="R152" s="112" t="s">
        <v>92</v>
      </c>
      <c r="S152" s="101" t="s">
        <v>89</v>
      </c>
      <c r="T152" s="113" t="str">
        <f>O152&amp;P152&amp;Q152&amp;R152&amp;S152</f>
        <v>6水冷式冷房35＜能力≦104ON/OFF制御</v>
      </c>
      <c r="U152" s="114" t="s">
        <v>224</v>
      </c>
      <c r="V152" s="115">
        <v>-9.6020889100000006E-2</v>
      </c>
      <c r="W152" s="115">
        <v>1.0960208891000001</v>
      </c>
      <c r="X152" s="115">
        <v>0.2477137086</v>
      </c>
      <c r="Y152" s="115">
        <v>0.92415359019999999</v>
      </c>
      <c r="Z152" s="116">
        <f>VLOOKUP(O152,既存・導入予定!$E$32:$S$43,13,0)</f>
        <v>0.27900000000000003</v>
      </c>
      <c r="AA152" s="117">
        <f t="shared" si="12"/>
        <v>0.99299999999999999</v>
      </c>
    </row>
    <row r="153" spans="9:27" ht="13.5" customHeight="1">
      <c r="I153" s="105">
        <v>7</v>
      </c>
      <c r="J153" s="107" t="s">
        <v>1</v>
      </c>
      <c r="K153" s="107" t="s">
        <v>338</v>
      </c>
      <c r="L153" s="107" t="s">
        <v>494</v>
      </c>
      <c r="M153" s="88">
        <v>0</v>
      </c>
      <c r="N153" s="108"/>
      <c r="O153" s="1">
        <v>6</v>
      </c>
      <c r="P153" s="110" t="s">
        <v>72</v>
      </c>
      <c r="Q153" s="111" t="s">
        <v>104</v>
      </c>
      <c r="R153" s="112" t="s">
        <v>92</v>
      </c>
      <c r="S153" s="101" t="s">
        <v>88</v>
      </c>
      <c r="T153" s="113" t="str">
        <f t="shared" ref="T153:T177" si="14">O153&amp;P153&amp;Q153&amp;R153&amp;S153</f>
        <v>6水冷式冷房35＜能力≦104段階制御</v>
      </c>
      <c r="U153" s="114" t="s">
        <v>224</v>
      </c>
      <c r="V153" s="115">
        <v>-9.6020889100000006E-2</v>
      </c>
      <c r="W153" s="115">
        <v>1.0960208891000001</v>
      </c>
      <c r="X153" s="115">
        <v>0.2477137086</v>
      </c>
      <c r="Y153" s="115">
        <v>0.92415359019999999</v>
      </c>
      <c r="Z153" s="116">
        <f>VLOOKUP(O153,既存・導入予定!$E$32:$S$43,13,0)</f>
        <v>0.27900000000000003</v>
      </c>
      <c r="AA153" s="117">
        <f t="shared" si="12"/>
        <v>0.99299999999999999</v>
      </c>
    </row>
    <row r="154" spans="9:27" ht="13.5" customHeight="1">
      <c r="I154" s="105">
        <v>7</v>
      </c>
      <c r="J154" s="107" t="s">
        <v>2</v>
      </c>
      <c r="K154" s="107" t="s">
        <v>337</v>
      </c>
      <c r="L154" s="107" t="s">
        <v>495</v>
      </c>
      <c r="M154" s="88">
        <v>0.65600000000000003</v>
      </c>
      <c r="N154" s="108"/>
      <c r="O154" s="1">
        <v>6</v>
      </c>
      <c r="P154" s="110" t="s">
        <v>72</v>
      </c>
      <c r="Q154" s="111" t="s">
        <v>104</v>
      </c>
      <c r="R154" s="112" t="s">
        <v>92</v>
      </c>
      <c r="S154" s="101" t="s">
        <v>219</v>
      </c>
      <c r="T154" s="113" t="str">
        <f t="shared" si="14"/>
        <v>6水冷式冷房35＜能力≦104インバータ制御</v>
      </c>
      <c r="U154" s="114" t="s">
        <v>225</v>
      </c>
      <c r="V154" s="115">
        <v>-0.14000000000000001</v>
      </c>
      <c r="W154" s="115">
        <v>1.1399999999999999</v>
      </c>
      <c r="X154" s="115">
        <v>0.26122065729999999</v>
      </c>
      <c r="Y154" s="115">
        <v>0.93938967139999996</v>
      </c>
      <c r="Z154" s="116">
        <f>VLOOKUP(O154,既存・導入予定!$E$32:$S$43,13,0)</f>
        <v>0.27900000000000003</v>
      </c>
      <c r="AA154" s="117">
        <f t="shared" si="12"/>
        <v>1.012</v>
      </c>
    </row>
    <row r="155" spans="9:27" ht="13.5" customHeight="1">
      <c r="I155" s="105">
        <v>7</v>
      </c>
      <c r="J155" s="107" t="s">
        <v>2</v>
      </c>
      <c r="K155" s="107" t="s">
        <v>338</v>
      </c>
      <c r="L155" s="107" t="s">
        <v>496</v>
      </c>
      <c r="M155" s="88">
        <v>0</v>
      </c>
      <c r="N155" s="108"/>
      <c r="O155" s="1">
        <v>6</v>
      </c>
      <c r="P155" s="110" t="s">
        <v>72</v>
      </c>
      <c r="Q155" s="111" t="s">
        <v>104</v>
      </c>
      <c r="R155" s="112" t="s">
        <v>93</v>
      </c>
      <c r="S155" s="101" t="s">
        <v>88</v>
      </c>
      <c r="T155" s="113" t="str">
        <f t="shared" si="14"/>
        <v>6水冷式冷房104＜能力≦420段階制御</v>
      </c>
      <c r="U155" s="114" t="s">
        <v>226</v>
      </c>
      <c r="V155" s="115">
        <v>5.0852387499999999E-2</v>
      </c>
      <c r="W155" s="115">
        <v>0.94914761250000002</v>
      </c>
      <c r="X155" s="115">
        <v>0.1907560442</v>
      </c>
      <c r="Y155" s="115">
        <v>0.87919578409999999</v>
      </c>
      <c r="Z155" s="116">
        <f>VLOOKUP(O155,既存・導入予定!$E$32:$S$43,13,0)</f>
        <v>0.27900000000000003</v>
      </c>
      <c r="AA155" s="117">
        <f t="shared" si="12"/>
        <v>0.93200000000000005</v>
      </c>
    </row>
    <row r="156" spans="9:27" ht="13.5" customHeight="1">
      <c r="I156" s="105">
        <v>7</v>
      </c>
      <c r="J156" s="107" t="s">
        <v>3</v>
      </c>
      <c r="K156" s="107" t="s">
        <v>337</v>
      </c>
      <c r="L156" s="107" t="s">
        <v>497</v>
      </c>
      <c r="M156" s="88">
        <v>0.61899999999999999</v>
      </c>
      <c r="N156" s="108"/>
      <c r="O156" s="1">
        <v>6</v>
      </c>
      <c r="P156" s="110" t="s">
        <v>72</v>
      </c>
      <c r="Q156" s="111" t="s">
        <v>104</v>
      </c>
      <c r="R156" s="112" t="s">
        <v>93</v>
      </c>
      <c r="S156" s="101" t="s">
        <v>222</v>
      </c>
      <c r="T156" s="113" t="str">
        <f t="shared" si="14"/>
        <v>6水冷式冷房104＜能力≦420スライド弁制御</v>
      </c>
      <c r="U156" s="114" t="s">
        <v>227</v>
      </c>
      <c r="V156" s="115">
        <v>0.21872340430000001</v>
      </c>
      <c r="W156" s="115">
        <v>0.78127659569999997</v>
      </c>
      <c r="X156" s="115">
        <v>0.76152586509999998</v>
      </c>
      <c r="Y156" s="115">
        <v>0.50987536529999999</v>
      </c>
      <c r="Z156" s="116">
        <f>VLOOKUP(O156,既存・導入予定!$E$32:$S$43,13,0)</f>
        <v>0.27900000000000003</v>
      </c>
      <c r="AA156" s="117">
        <f t="shared" si="12"/>
        <v>0.72199999999999998</v>
      </c>
    </row>
    <row r="157" spans="9:27" ht="13.5" customHeight="1" thickBot="1">
      <c r="I157" s="105">
        <v>7</v>
      </c>
      <c r="J157" s="107" t="s">
        <v>3</v>
      </c>
      <c r="K157" s="107" t="s">
        <v>338</v>
      </c>
      <c r="L157" s="107" t="s">
        <v>498</v>
      </c>
      <c r="M157" s="88">
        <v>0</v>
      </c>
      <c r="N157" s="108"/>
      <c r="O157" s="2">
        <v>6</v>
      </c>
      <c r="P157" s="120" t="s">
        <v>72</v>
      </c>
      <c r="Q157" s="120" t="s">
        <v>104</v>
      </c>
      <c r="R157" s="121" t="s">
        <v>93</v>
      </c>
      <c r="S157" s="122" t="s">
        <v>219</v>
      </c>
      <c r="T157" s="123" t="str">
        <f t="shared" si="14"/>
        <v>6水冷式冷房104＜能力≦420インバータ制御</v>
      </c>
      <c r="U157" s="124" t="s">
        <v>228</v>
      </c>
      <c r="V157" s="125">
        <v>-0.22</v>
      </c>
      <c r="W157" s="125">
        <v>1.22</v>
      </c>
      <c r="X157" s="125">
        <v>0.1733333333</v>
      </c>
      <c r="Y157" s="125">
        <v>1.0233333333000001</v>
      </c>
      <c r="Z157" s="126">
        <f>VLOOKUP(O157,既存・導入予定!$E$32:$S$43,13,0)</f>
        <v>0.27900000000000003</v>
      </c>
      <c r="AA157" s="127">
        <f t="shared" si="12"/>
        <v>1.071</v>
      </c>
    </row>
    <row r="158" spans="9:27" ht="13.5" customHeight="1">
      <c r="I158" s="105">
        <v>7</v>
      </c>
      <c r="J158" s="107" t="s">
        <v>4</v>
      </c>
      <c r="K158" s="107" t="s">
        <v>337</v>
      </c>
      <c r="L158" s="107" t="s">
        <v>499</v>
      </c>
      <c r="M158" s="88">
        <v>0.41099999999999998</v>
      </c>
      <c r="N158" s="108"/>
      <c r="O158" s="3">
        <v>6</v>
      </c>
      <c r="P158" s="128" t="s">
        <v>141</v>
      </c>
      <c r="Q158" s="128" t="s">
        <v>104</v>
      </c>
      <c r="R158" s="129" t="s">
        <v>94</v>
      </c>
      <c r="S158" s="130" t="s">
        <v>89</v>
      </c>
      <c r="T158" s="131" t="str">
        <f t="shared" si="14"/>
        <v>6空冷式（冷房専用）冷房能力≦31.25ON/OFF制御</v>
      </c>
      <c r="U158" s="132" t="s">
        <v>229</v>
      </c>
      <c r="V158" s="133">
        <v>0.1220657277</v>
      </c>
      <c r="W158" s="133">
        <v>0.87793427229999998</v>
      </c>
      <c r="X158" s="133">
        <v>0.1112216198</v>
      </c>
      <c r="Y158" s="133">
        <v>0.88335632630000005</v>
      </c>
      <c r="Z158" s="134">
        <f>VLOOKUP(O158,既存・導入予定!$E$32:$S$43,13,0)</f>
        <v>0.27900000000000003</v>
      </c>
      <c r="AA158" s="135">
        <f t="shared" si="12"/>
        <v>0.91400000000000003</v>
      </c>
    </row>
    <row r="159" spans="9:27" ht="13.5" customHeight="1">
      <c r="I159" s="105">
        <v>7</v>
      </c>
      <c r="J159" s="107" t="s">
        <v>4</v>
      </c>
      <c r="K159" s="107" t="s">
        <v>338</v>
      </c>
      <c r="L159" s="107" t="s">
        <v>500</v>
      </c>
      <c r="M159" s="88">
        <v>0</v>
      </c>
      <c r="N159" s="108"/>
      <c r="O159" s="1">
        <v>6</v>
      </c>
      <c r="P159" s="110" t="s">
        <v>141</v>
      </c>
      <c r="Q159" s="111" t="s">
        <v>104</v>
      </c>
      <c r="R159" s="129" t="s">
        <v>94</v>
      </c>
      <c r="S159" s="101" t="s">
        <v>219</v>
      </c>
      <c r="T159" s="113" t="str">
        <f t="shared" si="14"/>
        <v>6空冷式（冷房専用）冷房能力≦31.25インバータ制御</v>
      </c>
      <c r="U159" s="132" t="s">
        <v>230</v>
      </c>
      <c r="V159" s="115">
        <v>-0.45200000000000001</v>
      </c>
      <c r="W159" s="115">
        <v>1.452</v>
      </c>
      <c r="X159" s="115">
        <v>0.4345164319</v>
      </c>
      <c r="Y159" s="115">
        <v>1.0087417839999999</v>
      </c>
      <c r="Z159" s="116">
        <f>VLOOKUP(O159,既存・導入予定!$E$32:$S$43,13,0)</f>
        <v>0.27900000000000003</v>
      </c>
      <c r="AA159" s="117">
        <f t="shared" si="12"/>
        <v>1.129</v>
      </c>
    </row>
    <row r="160" spans="9:27" ht="13.5" customHeight="1">
      <c r="I160" s="105">
        <v>7</v>
      </c>
      <c r="J160" s="107" t="s">
        <v>5</v>
      </c>
      <c r="K160" s="107" t="s">
        <v>337</v>
      </c>
      <c r="L160" s="107" t="s">
        <v>501</v>
      </c>
      <c r="M160" s="88">
        <v>0.63500000000000001</v>
      </c>
      <c r="N160" s="108"/>
      <c r="O160" s="1">
        <v>6</v>
      </c>
      <c r="P160" s="110" t="s">
        <v>141</v>
      </c>
      <c r="Q160" s="111" t="s">
        <v>104</v>
      </c>
      <c r="R160" s="112" t="s">
        <v>95</v>
      </c>
      <c r="S160" s="101" t="s">
        <v>89</v>
      </c>
      <c r="T160" s="113" t="str">
        <f t="shared" si="14"/>
        <v>6空冷式（冷房専用）冷房31.25＜能力≦96.5ON/OFF制御</v>
      </c>
      <c r="U160" s="132" t="s">
        <v>231</v>
      </c>
      <c r="V160" s="115">
        <v>-0.10214499170000001</v>
      </c>
      <c r="W160" s="115">
        <v>1.1021449916999999</v>
      </c>
      <c r="X160" s="115">
        <v>0.24536083019999999</v>
      </c>
      <c r="Y160" s="115">
        <v>0.92839208070000001</v>
      </c>
      <c r="Z160" s="116">
        <f>VLOOKUP(O160,既存・導入予定!$E$32:$S$43,13,0)</f>
        <v>0.27900000000000003</v>
      </c>
      <c r="AA160" s="117">
        <f t="shared" si="12"/>
        <v>0.996</v>
      </c>
    </row>
    <row r="161" spans="9:27" ht="13.5" customHeight="1">
      <c r="I161" s="105">
        <v>7</v>
      </c>
      <c r="J161" s="107" t="s">
        <v>5</v>
      </c>
      <c r="K161" s="107" t="s">
        <v>338</v>
      </c>
      <c r="L161" s="107" t="s">
        <v>502</v>
      </c>
      <c r="M161" s="88">
        <v>0</v>
      </c>
      <c r="N161" s="108"/>
      <c r="O161" s="1">
        <v>6</v>
      </c>
      <c r="P161" s="110" t="s">
        <v>141</v>
      </c>
      <c r="Q161" s="111" t="s">
        <v>104</v>
      </c>
      <c r="R161" s="112" t="s">
        <v>95</v>
      </c>
      <c r="S161" s="101" t="s">
        <v>88</v>
      </c>
      <c r="T161" s="113" t="str">
        <f t="shared" si="14"/>
        <v>6空冷式（冷房専用）冷房31.25＜能力≦96.5段階制御</v>
      </c>
      <c r="U161" s="132" t="s">
        <v>231</v>
      </c>
      <c r="V161" s="115">
        <v>-0.10214499170000001</v>
      </c>
      <c r="W161" s="115">
        <v>1.1021449916999999</v>
      </c>
      <c r="X161" s="115">
        <v>0.24536083019999999</v>
      </c>
      <c r="Y161" s="115">
        <v>0.92839208070000001</v>
      </c>
      <c r="Z161" s="116">
        <f>VLOOKUP(O161,既存・導入予定!$E$32:$S$43,13,0)</f>
        <v>0.27900000000000003</v>
      </c>
      <c r="AA161" s="117">
        <f t="shared" si="12"/>
        <v>0.996</v>
      </c>
    </row>
    <row r="162" spans="9:27" ht="13.5" customHeight="1">
      <c r="I162" s="105">
        <v>7</v>
      </c>
      <c r="J162" s="107" t="s">
        <v>6</v>
      </c>
      <c r="K162" s="107" t="s">
        <v>337</v>
      </c>
      <c r="L162" s="107" t="s">
        <v>503</v>
      </c>
      <c r="M162" s="88">
        <v>0.64300000000000002</v>
      </c>
      <c r="N162" s="108"/>
      <c r="O162" s="1">
        <v>6</v>
      </c>
      <c r="P162" s="110" t="s">
        <v>141</v>
      </c>
      <c r="Q162" s="111" t="s">
        <v>104</v>
      </c>
      <c r="R162" s="112" t="s">
        <v>95</v>
      </c>
      <c r="S162" s="101" t="s">
        <v>219</v>
      </c>
      <c r="T162" s="113" t="str">
        <f t="shared" si="14"/>
        <v>6空冷式（冷房専用）冷房31.25＜能力≦96.5インバータ制御</v>
      </c>
      <c r="U162" s="132" t="s">
        <v>232</v>
      </c>
      <c r="V162" s="115">
        <v>-0.44831570110000002</v>
      </c>
      <c r="W162" s="115">
        <v>1.4483157011000001</v>
      </c>
      <c r="X162" s="115">
        <v>0.2888480591</v>
      </c>
      <c r="Y162" s="115">
        <v>1.079733821</v>
      </c>
      <c r="Z162" s="116">
        <f>VLOOKUP(O162,既存・導入予定!$E$32:$S$43,13,0)</f>
        <v>0.27900000000000003</v>
      </c>
      <c r="AA162" s="117">
        <f t="shared" si="12"/>
        <v>1.1599999999999999</v>
      </c>
    </row>
    <row r="163" spans="9:27" ht="13.5" customHeight="1">
      <c r="I163" s="105">
        <v>7</v>
      </c>
      <c r="J163" s="107" t="s">
        <v>6</v>
      </c>
      <c r="K163" s="107" t="s">
        <v>338</v>
      </c>
      <c r="L163" s="107" t="s">
        <v>504</v>
      </c>
      <c r="M163" s="88">
        <v>0</v>
      </c>
      <c r="N163" s="108"/>
      <c r="O163" s="1">
        <v>6</v>
      </c>
      <c r="P163" s="110" t="s">
        <v>141</v>
      </c>
      <c r="Q163" s="111" t="s">
        <v>104</v>
      </c>
      <c r="R163" s="112" t="s">
        <v>96</v>
      </c>
      <c r="S163" s="101" t="s">
        <v>88</v>
      </c>
      <c r="T163" s="113" t="str">
        <f t="shared" si="14"/>
        <v>6空冷式（冷房専用）冷房96.5＜能力≦420段階制御</v>
      </c>
      <c r="U163" s="132" t="s">
        <v>233</v>
      </c>
      <c r="V163" s="115">
        <v>-3.8026303300000001E-2</v>
      </c>
      <c r="W163" s="115">
        <v>1.0380263032999999</v>
      </c>
      <c r="X163" s="115">
        <v>0.22036567970000001</v>
      </c>
      <c r="Y163" s="115">
        <v>0.90883031179999996</v>
      </c>
      <c r="Z163" s="116">
        <f>VLOOKUP(O163,既存・導入予定!$E$32:$S$43,13,0)</f>
        <v>0.27900000000000003</v>
      </c>
      <c r="AA163" s="117">
        <f t="shared" si="12"/>
        <v>0.97</v>
      </c>
    </row>
    <row r="164" spans="9:27" ht="13.5" customHeight="1">
      <c r="I164" s="105">
        <v>7</v>
      </c>
      <c r="J164" s="107" t="s">
        <v>7</v>
      </c>
      <c r="K164" s="107" t="s">
        <v>337</v>
      </c>
      <c r="L164" s="107" t="s">
        <v>505</v>
      </c>
      <c r="M164" s="88">
        <v>0.66600000000000004</v>
      </c>
      <c r="N164" s="108"/>
      <c r="O164" s="1">
        <v>6</v>
      </c>
      <c r="P164" s="110" t="s">
        <v>141</v>
      </c>
      <c r="Q164" s="111" t="s">
        <v>104</v>
      </c>
      <c r="R164" s="112" t="s">
        <v>96</v>
      </c>
      <c r="S164" s="101" t="s">
        <v>222</v>
      </c>
      <c r="T164" s="113" t="str">
        <f t="shared" si="14"/>
        <v>6空冷式（冷房専用）冷房96.5＜能力≦420スライド弁制御</v>
      </c>
      <c r="U164" s="132" t="s">
        <v>234</v>
      </c>
      <c r="V164" s="115">
        <v>0.125</v>
      </c>
      <c r="W164" s="115">
        <v>0.875</v>
      </c>
      <c r="X164" s="115">
        <v>0.95833333330000003</v>
      </c>
      <c r="Y164" s="115">
        <v>0.45833333329999998</v>
      </c>
      <c r="Z164" s="116">
        <f>VLOOKUP(O164,既存・導入予定!$E$32:$S$43,13,0)</f>
        <v>0.27900000000000003</v>
      </c>
      <c r="AA164" s="117">
        <f t="shared" si="12"/>
        <v>0.72499999999999998</v>
      </c>
    </row>
    <row r="165" spans="9:27" ht="13.5" customHeight="1" thickBot="1">
      <c r="I165" s="105">
        <v>7</v>
      </c>
      <c r="J165" s="107" t="s">
        <v>7</v>
      </c>
      <c r="K165" s="107" t="s">
        <v>338</v>
      </c>
      <c r="L165" s="107" t="s">
        <v>506</v>
      </c>
      <c r="M165" s="88">
        <v>0</v>
      </c>
      <c r="N165" s="108"/>
      <c r="O165" s="2">
        <v>6</v>
      </c>
      <c r="P165" s="120" t="s">
        <v>141</v>
      </c>
      <c r="Q165" s="120" t="s">
        <v>104</v>
      </c>
      <c r="R165" s="121" t="s">
        <v>96</v>
      </c>
      <c r="S165" s="122" t="s">
        <v>219</v>
      </c>
      <c r="T165" s="123" t="str">
        <f t="shared" si="14"/>
        <v>6空冷式（冷房専用）冷房96.5＜能力≦420インバータ制御</v>
      </c>
      <c r="U165" s="124" t="s">
        <v>235</v>
      </c>
      <c r="V165" s="125">
        <v>-0.30225513710000002</v>
      </c>
      <c r="W165" s="125">
        <v>1.3022551371</v>
      </c>
      <c r="X165" s="125">
        <v>-0.1552682987</v>
      </c>
      <c r="Y165" s="125">
        <v>1.2287617179000001</v>
      </c>
      <c r="Z165" s="126">
        <f>VLOOKUP(O165,既存・導入予定!$E$32:$S$43,13,0)</f>
        <v>0.27900000000000003</v>
      </c>
      <c r="AA165" s="127">
        <f t="shared" si="12"/>
        <v>1.1850000000000001</v>
      </c>
    </row>
    <row r="166" spans="9:27" ht="13.5" customHeight="1">
      <c r="I166" s="105">
        <v>7</v>
      </c>
      <c r="J166" s="107" t="s">
        <v>8</v>
      </c>
      <c r="K166" s="107" t="s">
        <v>337</v>
      </c>
      <c r="L166" s="107" t="s">
        <v>507</v>
      </c>
      <c r="M166" s="88">
        <v>0.51800000000000002</v>
      </c>
      <c r="N166" s="108"/>
      <c r="O166" s="3">
        <v>6</v>
      </c>
      <c r="P166" s="128" t="s">
        <v>102</v>
      </c>
      <c r="Q166" s="128" t="s">
        <v>104</v>
      </c>
      <c r="R166" s="129" t="s">
        <v>94</v>
      </c>
      <c r="S166" s="130" t="s">
        <v>89</v>
      </c>
      <c r="T166" s="131" t="str">
        <f t="shared" si="14"/>
        <v>6空冷式（ヒートポンプ）冷房能力≦31.25ON/OFF制御</v>
      </c>
      <c r="U166" s="132" t="s">
        <v>236</v>
      </c>
      <c r="V166" s="133">
        <v>0.1220657277</v>
      </c>
      <c r="W166" s="133">
        <v>0.87793427229999998</v>
      </c>
      <c r="X166" s="133">
        <v>0.1112216198</v>
      </c>
      <c r="Y166" s="133">
        <v>0.88335632630000005</v>
      </c>
      <c r="Z166" s="134">
        <f>VLOOKUP(O166,既存・導入予定!$E$32:$S$43,13,0)</f>
        <v>0.27900000000000003</v>
      </c>
      <c r="AA166" s="135">
        <f t="shared" si="12"/>
        <v>0.91400000000000003</v>
      </c>
    </row>
    <row r="167" spans="9:27" ht="13.5" customHeight="1">
      <c r="I167" s="105">
        <v>7</v>
      </c>
      <c r="J167" s="107" t="s">
        <v>8</v>
      </c>
      <c r="K167" s="107" t="s">
        <v>338</v>
      </c>
      <c r="L167" s="107" t="s">
        <v>508</v>
      </c>
      <c r="M167" s="88">
        <v>0</v>
      </c>
      <c r="N167" s="108"/>
      <c r="O167" s="1">
        <v>6</v>
      </c>
      <c r="P167" s="111" t="s">
        <v>102</v>
      </c>
      <c r="Q167" s="111" t="s">
        <v>104</v>
      </c>
      <c r="R167" s="112" t="s">
        <v>95</v>
      </c>
      <c r="S167" s="101" t="s">
        <v>88</v>
      </c>
      <c r="T167" s="113" t="str">
        <f t="shared" si="14"/>
        <v>6空冷式（ヒートポンプ）冷房31.25＜能力≦96.5段階制御</v>
      </c>
      <c r="U167" s="114" t="s">
        <v>237</v>
      </c>
      <c r="V167" s="115">
        <v>-7.3641976200000001E-2</v>
      </c>
      <c r="W167" s="115">
        <v>1.0736419762</v>
      </c>
      <c r="X167" s="115">
        <v>0.25312061679999998</v>
      </c>
      <c r="Y167" s="115">
        <v>0.91026067970000002</v>
      </c>
      <c r="Z167" s="116">
        <f>VLOOKUP(O167,既存・導入予定!$E$32:$S$43,13,0)</f>
        <v>0.27900000000000003</v>
      </c>
      <c r="AA167" s="117">
        <f t="shared" si="12"/>
        <v>0.98</v>
      </c>
    </row>
    <row r="168" spans="9:27" ht="13.5" customHeight="1">
      <c r="I168" s="105">
        <v>7</v>
      </c>
      <c r="J168" s="107" t="s">
        <v>9</v>
      </c>
      <c r="K168" s="107" t="s">
        <v>337</v>
      </c>
      <c r="L168" s="107" t="s">
        <v>509</v>
      </c>
      <c r="M168" s="88">
        <v>0.58699999999999997</v>
      </c>
      <c r="N168" s="108"/>
      <c r="O168" s="1">
        <v>6</v>
      </c>
      <c r="P168" s="111" t="s">
        <v>102</v>
      </c>
      <c r="Q168" s="111" t="s">
        <v>104</v>
      </c>
      <c r="R168" s="112" t="s">
        <v>95</v>
      </c>
      <c r="S168" s="101" t="s">
        <v>219</v>
      </c>
      <c r="T168" s="113" t="str">
        <f t="shared" si="14"/>
        <v>6空冷式（ヒートポンプ）冷房31.25＜能力≦96.5インバータ制御</v>
      </c>
      <c r="U168" s="114" t="s">
        <v>238</v>
      </c>
      <c r="V168" s="115">
        <v>-0.1910561449</v>
      </c>
      <c r="W168" s="115">
        <v>1.1910561448999999</v>
      </c>
      <c r="X168" s="115">
        <v>0.20284681330000001</v>
      </c>
      <c r="Y168" s="115">
        <v>0.99410466580000001</v>
      </c>
      <c r="Z168" s="116">
        <f>VLOOKUP(O168,既存・導入予定!$E$32:$S$43,13,0)</f>
        <v>0.27900000000000003</v>
      </c>
      <c r="AA168" s="117">
        <f t="shared" si="12"/>
        <v>1.05</v>
      </c>
    </row>
    <row r="169" spans="9:27" ht="13.5" customHeight="1">
      <c r="I169" s="105">
        <v>7</v>
      </c>
      <c r="J169" s="107" t="s">
        <v>9</v>
      </c>
      <c r="K169" s="107" t="s">
        <v>338</v>
      </c>
      <c r="L169" s="107" t="s">
        <v>510</v>
      </c>
      <c r="M169" s="88">
        <v>0</v>
      </c>
      <c r="N169" s="108"/>
      <c r="O169" s="1">
        <v>6</v>
      </c>
      <c r="P169" s="111" t="s">
        <v>102</v>
      </c>
      <c r="Q169" s="111" t="s">
        <v>104</v>
      </c>
      <c r="R169" s="112" t="s">
        <v>96</v>
      </c>
      <c r="S169" s="101" t="s">
        <v>88</v>
      </c>
      <c r="T169" s="113" t="str">
        <f t="shared" si="14"/>
        <v>6空冷式（ヒートポンプ）冷房96.5＜能力≦420段階制御</v>
      </c>
      <c r="U169" s="114" t="s">
        <v>239</v>
      </c>
      <c r="V169" s="115">
        <v>-1.1106544600000001E-2</v>
      </c>
      <c r="W169" s="115">
        <v>1.0111065446</v>
      </c>
      <c r="X169" s="115">
        <v>0.18594431140000001</v>
      </c>
      <c r="Y169" s="115">
        <v>0.91258111659999996</v>
      </c>
      <c r="Z169" s="116">
        <f>VLOOKUP(O169,既存・導入予定!$E$32:$S$43,13,0)</f>
        <v>0.27900000000000003</v>
      </c>
      <c r="AA169" s="117">
        <f t="shared" si="12"/>
        <v>0.96399999999999997</v>
      </c>
    </row>
    <row r="170" spans="9:27" ht="13.5" customHeight="1">
      <c r="I170" s="105">
        <v>7</v>
      </c>
      <c r="J170" s="107" t="s">
        <v>10</v>
      </c>
      <c r="K170" s="107" t="s">
        <v>337</v>
      </c>
      <c r="L170" s="107" t="s">
        <v>511</v>
      </c>
      <c r="M170" s="88">
        <v>0.38600000000000001</v>
      </c>
      <c r="N170" s="108"/>
      <c r="O170" s="1">
        <v>6</v>
      </c>
      <c r="P170" s="111" t="s">
        <v>102</v>
      </c>
      <c r="Q170" s="111" t="s">
        <v>104</v>
      </c>
      <c r="R170" s="112" t="s">
        <v>96</v>
      </c>
      <c r="S170" s="101" t="s">
        <v>222</v>
      </c>
      <c r="T170" s="113" t="str">
        <f t="shared" si="14"/>
        <v>6空冷式（ヒートポンプ）冷房96.5＜能力≦420スライド弁制御</v>
      </c>
      <c r="U170" s="114" t="s">
        <v>240</v>
      </c>
      <c r="V170" s="115">
        <v>0.17299999999999999</v>
      </c>
      <c r="W170" s="115">
        <v>0.82699999999999996</v>
      </c>
      <c r="X170" s="115">
        <v>0.86133333329999995</v>
      </c>
      <c r="Y170" s="115">
        <v>0.4828333333</v>
      </c>
      <c r="Z170" s="116">
        <f>VLOOKUP(O170,既存・導入予定!$E$32:$S$43,13,0)</f>
        <v>0.27900000000000003</v>
      </c>
      <c r="AA170" s="117">
        <f t="shared" si="12"/>
        <v>0.72299999999999998</v>
      </c>
    </row>
    <row r="171" spans="9:27" ht="13.5" customHeight="1" thickBot="1">
      <c r="I171" s="105">
        <v>7</v>
      </c>
      <c r="J171" s="107" t="s">
        <v>10</v>
      </c>
      <c r="K171" s="107" t="s">
        <v>338</v>
      </c>
      <c r="L171" s="107" t="s">
        <v>512</v>
      </c>
      <c r="M171" s="88">
        <v>0</v>
      </c>
      <c r="N171" s="108"/>
      <c r="O171" s="2">
        <v>6</v>
      </c>
      <c r="P171" s="120" t="s">
        <v>102</v>
      </c>
      <c r="Q171" s="120" t="s">
        <v>104</v>
      </c>
      <c r="R171" s="121" t="s">
        <v>96</v>
      </c>
      <c r="S171" s="122" t="s">
        <v>219</v>
      </c>
      <c r="T171" s="123" t="str">
        <f t="shared" si="14"/>
        <v>6空冷式（ヒートポンプ）冷房96.5＜能力≦420インバータ制御</v>
      </c>
      <c r="U171" s="124" t="s">
        <v>241</v>
      </c>
      <c r="V171" s="125">
        <v>-0.27426738779999998</v>
      </c>
      <c r="W171" s="125">
        <v>1.2742673877999999</v>
      </c>
      <c r="X171" s="125">
        <v>-3.1674462E-2</v>
      </c>
      <c r="Y171" s="125">
        <v>1.1529709249</v>
      </c>
      <c r="Z171" s="126">
        <f>VLOOKUP(O171,既存・導入予定!$E$32:$S$43,13,0)</f>
        <v>0.27900000000000003</v>
      </c>
      <c r="AA171" s="127">
        <f t="shared" si="12"/>
        <v>1.1439999999999999</v>
      </c>
    </row>
    <row r="172" spans="9:27" ht="13.5" customHeight="1">
      <c r="I172" s="105">
        <v>7</v>
      </c>
      <c r="J172" s="107" t="s">
        <v>11</v>
      </c>
      <c r="K172" s="107" t="s">
        <v>337</v>
      </c>
      <c r="L172" s="107" t="s">
        <v>513</v>
      </c>
      <c r="M172" s="88">
        <v>0.28899999999999998</v>
      </c>
      <c r="N172" s="108"/>
      <c r="O172" s="83">
        <v>6</v>
      </c>
      <c r="P172" s="136" t="s">
        <v>102</v>
      </c>
      <c r="Q172" s="136" t="s">
        <v>242</v>
      </c>
      <c r="R172" s="137" t="s">
        <v>94</v>
      </c>
      <c r="S172" s="138" t="s">
        <v>89</v>
      </c>
      <c r="T172" s="139" t="str">
        <f t="shared" si="14"/>
        <v>6空冷式（ヒートポンプ）暖房能力≦31.25ON/OFF制御</v>
      </c>
      <c r="U172" s="140" t="s">
        <v>236</v>
      </c>
      <c r="V172" s="141">
        <v>0.1220657277</v>
      </c>
      <c r="W172" s="141">
        <v>0.87793427229999998</v>
      </c>
      <c r="X172" s="141">
        <v>0.1112216198</v>
      </c>
      <c r="Y172" s="141">
        <v>0.88335632630000005</v>
      </c>
      <c r="Z172" s="142">
        <f>VLOOKUP(O172,既存・導入予定!$E$32:$S$43,13,0)</f>
        <v>0.27900000000000003</v>
      </c>
      <c r="AA172" s="143">
        <f t="shared" si="12"/>
        <v>0.91400000000000003</v>
      </c>
    </row>
    <row r="173" spans="9:27" ht="13.5" customHeight="1">
      <c r="I173" s="105">
        <v>7</v>
      </c>
      <c r="J173" s="107" t="s">
        <v>11</v>
      </c>
      <c r="K173" s="107" t="s">
        <v>338</v>
      </c>
      <c r="L173" s="107" t="s">
        <v>514</v>
      </c>
      <c r="M173" s="88">
        <v>0</v>
      </c>
      <c r="N173" s="108"/>
      <c r="O173" s="1">
        <v>6</v>
      </c>
      <c r="P173" s="111" t="s">
        <v>102</v>
      </c>
      <c r="Q173" s="111" t="s">
        <v>242</v>
      </c>
      <c r="R173" s="112" t="s">
        <v>95</v>
      </c>
      <c r="S173" s="101" t="s">
        <v>88</v>
      </c>
      <c r="T173" s="113" t="str">
        <f t="shared" si="14"/>
        <v>6空冷式（ヒートポンプ）暖房31.25＜能力≦96.5段階制御</v>
      </c>
      <c r="U173" s="114" t="s">
        <v>237</v>
      </c>
      <c r="V173" s="115">
        <v>-7.3641976200000001E-2</v>
      </c>
      <c r="W173" s="115">
        <v>1.0736419762</v>
      </c>
      <c r="X173" s="115">
        <v>0.25312061679999998</v>
      </c>
      <c r="Y173" s="115">
        <v>0.91026067970000002</v>
      </c>
      <c r="Z173" s="116">
        <f>VLOOKUP(O173,既存・導入予定!$E$32:$S$43,13,0)</f>
        <v>0.27900000000000003</v>
      </c>
      <c r="AA173" s="117">
        <f t="shared" si="12"/>
        <v>0.98</v>
      </c>
    </row>
    <row r="174" spans="9:27" ht="13.5" customHeight="1">
      <c r="I174" s="105">
        <v>7</v>
      </c>
      <c r="J174" s="107" t="s">
        <v>12</v>
      </c>
      <c r="K174" s="107" t="s">
        <v>337</v>
      </c>
      <c r="L174" s="107" t="s">
        <v>515</v>
      </c>
      <c r="M174" s="88">
        <v>0.66600000000000004</v>
      </c>
      <c r="N174" s="108"/>
      <c r="O174" s="1">
        <v>6</v>
      </c>
      <c r="P174" s="111" t="s">
        <v>102</v>
      </c>
      <c r="Q174" s="111" t="s">
        <v>242</v>
      </c>
      <c r="R174" s="112" t="s">
        <v>95</v>
      </c>
      <c r="S174" s="101" t="s">
        <v>219</v>
      </c>
      <c r="T174" s="113" t="str">
        <f t="shared" si="14"/>
        <v>6空冷式（ヒートポンプ）暖房31.25＜能力≦96.5インバータ制御</v>
      </c>
      <c r="U174" s="114" t="s">
        <v>238</v>
      </c>
      <c r="V174" s="115">
        <v>-0.1910561449</v>
      </c>
      <c r="W174" s="115">
        <v>1.1910561448999999</v>
      </c>
      <c r="X174" s="115">
        <v>0.20284681330000001</v>
      </c>
      <c r="Y174" s="115">
        <v>0.99410466580000001</v>
      </c>
      <c r="Z174" s="116">
        <f>VLOOKUP(O174,既存・導入予定!$E$32:$S$43,13,0)</f>
        <v>0.27900000000000003</v>
      </c>
      <c r="AA174" s="117">
        <f t="shared" si="12"/>
        <v>1.05</v>
      </c>
    </row>
    <row r="175" spans="9:27" ht="13.5" customHeight="1">
      <c r="I175" s="105">
        <v>7</v>
      </c>
      <c r="J175" s="107" t="s">
        <v>12</v>
      </c>
      <c r="K175" s="107" t="s">
        <v>338</v>
      </c>
      <c r="L175" s="107" t="s">
        <v>516</v>
      </c>
      <c r="M175" s="88">
        <v>0</v>
      </c>
      <c r="N175" s="108"/>
      <c r="O175" s="1">
        <v>6</v>
      </c>
      <c r="P175" s="111" t="s">
        <v>102</v>
      </c>
      <c r="Q175" s="111" t="s">
        <v>242</v>
      </c>
      <c r="R175" s="112" t="s">
        <v>96</v>
      </c>
      <c r="S175" s="101" t="s">
        <v>88</v>
      </c>
      <c r="T175" s="113" t="str">
        <f t="shared" si="14"/>
        <v>6空冷式（ヒートポンプ）暖房96.5＜能力≦420段階制御</v>
      </c>
      <c r="U175" s="114" t="s">
        <v>239</v>
      </c>
      <c r="V175" s="115">
        <v>-1.1106544600000001E-2</v>
      </c>
      <c r="W175" s="115">
        <v>1.0111065446</v>
      </c>
      <c r="X175" s="115">
        <v>0.18594431140000001</v>
      </c>
      <c r="Y175" s="115">
        <v>0.91258111659999996</v>
      </c>
      <c r="Z175" s="116">
        <f>VLOOKUP(O175,既存・導入予定!$E$32:$S$43,13,0)</f>
        <v>0.27900000000000003</v>
      </c>
      <c r="AA175" s="117">
        <f t="shared" si="12"/>
        <v>0.96399999999999997</v>
      </c>
    </row>
    <row r="176" spans="9:27" ht="13.5" customHeight="1">
      <c r="I176" s="105">
        <v>8</v>
      </c>
      <c r="J176" s="107" t="s">
        <v>1</v>
      </c>
      <c r="K176" s="107" t="s">
        <v>337</v>
      </c>
      <c r="L176" s="107" t="s">
        <v>517</v>
      </c>
      <c r="M176" s="88">
        <v>0.61499999999999999</v>
      </c>
      <c r="N176" s="108"/>
      <c r="O176" s="1">
        <v>6</v>
      </c>
      <c r="P176" s="111" t="s">
        <v>102</v>
      </c>
      <c r="Q176" s="111" t="s">
        <v>242</v>
      </c>
      <c r="R176" s="112" t="s">
        <v>96</v>
      </c>
      <c r="S176" s="101" t="s">
        <v>222</v>
      </c>
      <c r="T176" s="113" t="str">
        <f t="shared" si="14"/>
        <v>6空冷式（ヒートポンプ）暖房96.5＜能力≦420スライド弁制御</v>
      </c>
      <c r="U176" s="114" t="s">
        <v>240</v>
      </c>
      <c r="V176" s="115">
        <v>0.17299999999999999</v>
      </c>
      <c r="W176" s="115">
        <v>0.82699999999999996</v>
      </c>
      <c r="X176" s="115">
        <v>0.86133333329999995</v>
      </c>
      <c r="Y176" s="115">
        <v>0.4828333333</v>
      </c>
      <c r="Z176" s="116">
        <f>VLOOKUP(O176,既存・導入予定!$E$32:$S$43,13,0)</f>
        <v>0.27900000000000003</v>
      </c>
      <c r="AA176" s="117">
        <f t="shared" si="12"/>
        <v>0.72299999999999998</v>
      </c>
    </row>
    <row r="177" spans="9:27" ht="13.5" customHeight="1" thickBot="1">
      <c r="I177" s="105">
        <v>8</v>
      </c>
      <c r="J177" s="107" t="s">
        <v>1</v>
      </c>
      <c r="K177" s="107" t="s">
        <v>338</v>
      </c>
      <c r="L177" s="107" t="s">
        <v>518</v>
      </c>
      <c r="M177" s="88">
        <v>0</v>
      </c>
      <c r="N177" s="108"/>
      <c r="O177" s="2">
        <v>6</v>
      </c>
      <c r="P177" s="120" t="s">
        <v>102</v>
      </c>
      <c r="Q177" s="120" t="s">
        <v>242</v>
      </c>
      <c r="R177" s="121" t="s">
        <v>96</v>
      </c>
      <c r="S177" s="122" t="s">
        <v>219</v>
      </c>
      <c r="T177" s="123" t="str">
        <f t="shared" si="14"/>
        <v>6空冷式（ヒートポンプ）暖房96.5＜能力≦420インバータ制御</v>
      </c>
      <c r="U177" s="124" t="s">
        <v>241</v>
      </c>
      <c r="V177" s="125">
        <v>-0.27426738779999998</v>
      </c>
      <c r="W177" s="125">
        <v>1.2742673877999999</v>
      </c>
      <c r="X177" s="125">
        <v>-3.1674462E-2</v>
      </c>
      <c r="Y177" s="125">
        <v>1.1529709249</v>
      </c>
      <c r="Z177" s="126">
        <f>VLOOKUP(O177,既存・導入予定!$E$32:$S$43,13,0)</f>
        <v>0.27900000000000003</v>
      </c>
      <c r="AA177" s="127">
        <f t="shared" si="12"/>
        <v>1.1439999999999999</v>
      </c>
    </row>
    <row r="178" spans="9:27" ht="13.5" customHeight="1">
      <c r="I178" s="105">
        <v>8</v>
      </c>
      <c r="J178" s="107" t="s">
        <v>2</v>
      </c>
      <c r="K178" s="107" t="s">
        <v>337</v>
      </c>
      <c r="L178" s="107" t="s">
        <v>519</v>
      </c>
      <c r="M178" s="88">
        <v>0.72199999999999998</v>
      </c>
      <c r="N178" s="108"/>
      <c r="O178" s="4">
        <v>7</v>
      </c>
      <c r="P178" s="110" t="s">
        <v>72</v>
      </c>
      <c r="Q178" s="111" t="s">
        <v>103</v>
      </c>
      <c r="R178" s="112" t="s">
        <v>91</v>
      </c>
      <c r="S178" s="101" t="s">
        <v>89</v>
      </c>
      <c r="T178" s="113" t="str">
        <f>O178&amp;P178&amp;Q178&amp;R178&amp;S178</f>
        <v>7水冷式冷房能力≦35ON/OFF制御</v>
      </c>
      <c r="U178" s="114" t="s">
        <v>223</v>
      </c>
      <c r="V178" s="115">
        <v>0.1220657277</v>
      </c>
      <c r="W178" s="115">
        <v>0.87793427229999998</v>
      </c>
      <c r="X178" s="115">
        <v>0.1112216198</v>
      </c>
      <c r="Y178" s="115">
        <v>0.88335632630000005</v>
      </c>
      <c r="Z178" s="116">
        <f>VLOOKUP(O178,既存・導入予定!$E$32:$S$43,13,0)</f>
        <v>0.38600000000000001</v>
      </c>
      <c r="AA178" s="117">
        <f t="shared" si="12"/>
        <v>0.92600000000000005</v>
      </c>
    </row>
    <row r="179" spans="9:27" ht="13.5" customHeight="1">
      <c r="I179" s="105">
        <v>8</v>
      </c>
      <c r="J179" s="107" t="s">
        <v>2</v>
      </c>
      <c r="K179" s="107" t="s">
        <v>338</v>
      </c>
      <c r="L179" s="107" t="s">
        <v>520</v>
      </c>
      <c r="M179" s="88">
        <v>0</v>
      </c>
      <c r="N179" s="108"/>
      <c r="O179" s="4">
        <v>7</v>
      </c>
      <c r="P179" s="110" t="s">
        <v>72</v>
      </c>
      <c r="Q179" s="111" t="s">
        <v>104</v>
      </c>
      <c r="R179" s="112" t="s">
        <v>91</v>
      </c>
      <c r="S179" s="101" t="s">
        <v>88</v>
      </c>
      <c r="T179" s="113" t="str">
        <f t="shared" ref="T179" si="15">O179&amp;P179&amp;Q179&amp;R179&amp;S179</f>
        <v>7水冷式冷房能力≦35段階制御</v>
      </c>
      <c r="U179" s="114" t="s">
        <v>223</v>
      </c>
      <c r="V179" s="115">
        <v>0.1220657277</v>
      </c>
      <c r="W179" s="115">
        <v>0.87793427229999998</v>
      </c>
      <c r="X179" s="115">
        <v>0.1112216198</v>
      </c>
      <c r="Y179" s="115">
        <v>0.88335632630000005</v>
      </c>
      <c r="Z179" s="116">
        <f>VLOOKUP(O179,既存・導入予定!$E$32:$S$43,13,0)</f>
        <v>0.38600000000000001</v>
      </c>
      <c r="AA179" s="117">
        <f t="shared" si="12"/>
        <v>0.92600000000000005</v>
      </c>
    </row>
    <row r="180" spans="9:27" ht="13.5" customHeight="1">
      <c r="I180" s="105">
        <v>8</v>
      </c>
      <c r="J180" s="107" t="s">
        <v>3</v>
      </c>
      <c r="K180" s="107" t="s">
        <v>337</v>
      </c>
      <c r="L180" s="107" t="s">
        <v>521</v>
      </c>
      <c r="M180" s="88">
        <v>0.67300000000000004</v>
      </c>
      <c r="N180" s="108"/>
      <c r="O180" s="4">
        <v>7</v>
      </c>
      <c r="P180" s="110" t="s">
        <v>72</v>
      </c>
      <c r="Q180" s="111" t="s">
        <v>104</v>
      </c>
      <c r="R180" s="112" t="s">
        <v>92</v>
      </c>
      <c r="S180" s="101" t="s">
        <v>89</v>
      </c>
      <c r="T180" s="113" t="str">
        <f>O180&amp;P180&amp;Q180&amp;R180&amp;S180</f>
        <v>7水冷式冷房35＜能力≦104ON/OFF制御</v>
      </c>
      <c r="U180" s="114" t="s">
        <v>224</v>
      </c>
      <c r="V180" s="115">
        <v>-9.6020889100000006E-2</v>
      </c>
      <c r="W180" s="115">
        <v>1.0960208891000001</v>
      </c>
      <c r="X180" s="115">
        <v>0.2477137086</v>
      </c>
      <c r="Y180" s="115">
        <v>0.92415359019999999</v>
      </c>
      <c r="Z180" s="116">
        <f>VLOOKUP(O180,既存・導入予定!$E$32:$S$43,13,0)</f>
        <v>0.38600000000000001</v>
      </c>
      <c r="AA180" s="117">
        <f t="shared" si="12"/>
        <v>1.0189999999999999</v>
      </c>
    </row>
    <row r="181" spans="9:27" ht="13.5" customHeight="1">
      <c r="I181" s="105">
        <v>8</v>
      </c>
      <c r="J181" s="107" t="s">
        <v>3</v>
      </c>
      <c r="K181" s="107" t="s">
        <v>338</v>
      </c>
      <c r="L181" s="107" t="s">
        <v>522</v>
      </c>
      <c r="M181" s="88">
        <v>0</v>
      </c>
      <c r="N181" s="108"/>
      <c r="O181" s="4">
        <v>7</v>
      </c>
      <c r="P181" s="110" t="s">
        <v>72</v>
      </c>
      <c r="Q181" s="111" t="s">
        <v>104</v>
      </c>
      <c r="R181" s="112" t="s">
        <v>92</v>
      </c>
      <c r="S181" s="101" t="s">
        <v>88</v>
      </c>
      <c r="T181" s="113" t="str">
        <f t="shared" ref="T181:T205" si="16">O181&amp;P181&amp;Q181&amp;R181&amp;S181</f>
        <v>7水冷式冷房35＜能力≦104段階制御</v>
      </c>
      <c r="U181" s="114" t="s">
        <v>224</v>
      </c>
      <c r="V181" s="115">
        <v>-9.6020889100000006E-2</v>
      </c>
      <c r="W181" s="115">
        <v>1.0960208891000001</v>
      </c>
      <c r="X181" s="115">
        <v>0.2477137086</v>
      </c>
      <c r="Y181" s="115">
        <v>0.92415359019999999</v>
      </c>
      <c r="Z181" s="116">
        <f>VLOOKUP(O181,既存・導入予定!$E$32:$S$43,13,0)</f>
        <v>0.38600000000000001</v>
      </c>
      <c r="AA181" s="117">
        <f t="shared" si="12"/>
        <v>1.0189999999999999</v>
      </c>
    </row>
    <row r="182" spans="9:27" ht="13.5" customHeight="1">
      <c r="I182" s="105">
        <v>8</v>
      </c>
      <c r="J182" s="107" t="s">
        <v>4</v>
      </c>
      <c r="K182" s="107" t="s">
        <v>337</v>
      </c>
      <c r="L182" s="107" t="s">
        <v>523</v>
      </c>
      <c r="M182" s="88">
        <v>0.435</v>
      </c>
      <c r="N182" s="108"/>
      <c r="O182" s="4">
        <v>7</v>
      </c>
      <c r="P182" s="110" t="s">
        <v>72</v>
      </c>
      <c r="Q182" s="111" t="s">
        <v>104</v>
      </c>
      <c r="R182" s="112" t="s">
        <v>92</v>
      </c>
      <c r="S182" s="101" t="s">
        <v>219</v>
      </c>
      <c r="T182" s="113" t="str">
        <f t="shared" si="16"/>
        <v>7水冷式冷房35＜能力≦104インバータ制御</v>
      </c>
      <c r="U182" s="114" t="s">
        <v>225</v>
      </c>
      <c r="V182" s="115">
        <v>-0.14000000000000001</v>
      </c>
      <c r="W182" s="115">
        <v>1.1399999999999999</v>
      </c>
      <c r="X182" s="115">
        <v>0.26122065729999999</v>
      </c>
      <c r="Y182" s="115">
        <v>0.93938967139999996</v>
      </c>
      <c r="Z182" s="116">
        <f>VLOOKUP(O182,既存・導入予定!$E$32:$S$43,13,0)</f>
        <v>0.38600000000000001</v>
      </c>
      <c r="AA182" s="117">
        <f t="shared" si="12"/>
        <v>1.04</v>
      </c>
    </row>
    <row r="183" spans="9:27" ht="13.5" customHeight="1">
      <c r="I183" s="105">
        <v>8</v>
      </c>
      <c r="J183" s="107" t="s">
        <v>4</v>
      </c>
      <c r="K183" s="107" t="s">
        <v>338</v>
      </c>
      <c r="L183" s="107" t="s">
        <v>524</v>
      </c>
      <c r="M183" s="88">
        <v>0</v>
      </c>
      <c r="N183" s="108"/>
      <c r="O183" s="4">
        <v>7</v>
      </c>
      <c r="P183" s="110" t="s">
        <v>72</v>
      </c>
      <c r="Q183" s="111" t="s">
        <v>104</v>
      </c>
      <c r="R183" s="112" t="s">
        <v>93</v>
      </c>
      <c r="S183" s="101" t="s">
        <v>88</v>
      </c>
      <c r="T183" s="113" t="str">
        <f t="shared" si="16"/>
        <v>7水冷式冷房104＜能力≦420段階制御</v>
      </c>
      <c r="U183" s="114" t="s">
        <v>226</v>
      </c>
      <c r="V183" s="115">
        <v>5.0852387499999999E-2</v>
      </c>
      <c r="W183" s="115">
        <v>0.94914761250000002</v>
      </c>
      <c r="X183" s="115">
        <v>0.1907560442</v>
      </c>
      <c r="Y183" s="115">
        <v>0.87919578409999999</v>
      </c>
      <c r="Z183" s="116">
        <f>VLOOKUP(O183,既存・導入予定!$E$32:$S$43,13,0)</f>
        <v>0.38600000000000001</v>
      </c>
      <c r="AA183" s="117">
        <f t="shared" si="12"/>
        <v>0.95199999999999996</v>
      </c>
    </row>
    <row r="184" spans="9:27" ht="13.5" customHeight="1">
      <c r="I184" s="105">
        <v>8</v>
      </c>
      <c r="J184" s="107" t="s">
        <v>5</v>
      </c>
      <c r="K184" s="107" t="s">
        <v>337</v>
      </c>
      <c r="L184" s="107" t="s">
        <v>525</v>
      </c>
      <c r="M184" s="88">
        <v>0.68600000000000005</v>
      </c>
      <c r="N184" s="108"/>
      <c r="O184" s="4">
        <v>7</v>
      </c>
      <c r="P184" s="110" t="s">
        <v>72</v>
      </c>
      <c r="Q184" s="111" t="s">
        <v>104</v>
      </c>
      <c r="R184" s="112" t="s">
        <v>93</v>
      </c>
      <c r="S184" s="101" t="s">
        <v>222</v>
      </c>
      <c r="T184" s="113" t="str">
        <f t="shared" si="16"/>
        <v>7水冷式冷房104＜能力≦420スライド弁制御</v>
      </c>
      <c r="U184" s="114" t="s">
        <v>227</v>
      </c>
      <c r="V184" s="115">
        <v>0.21872340430000001</v>
      </c>
      <c r="W184" s="115">
        <v>0.78127659569999997</v>
      </c>
      <c r="X184" s="115">
        <v>0.76152586509999998</v>
      </c>
      <c r="Y184" s="115">
        <v>0.50987536529999999</v>
      </c>
      <c r="Z184" s="116">
        <f>VLOOKUP(O184,既存・導入予定!$E$32:$S$43,13,0)</f>
        <v>0.38600000000000001</v>
      </c>
      <c r="AA184" s="117">
        <f t="shared" si="12"/>
        <v>0.80300000000000005</v>
      </c>
    </row>
    <row r="185" spans="9:27" ht="13.5" customHeight="1" thickBot="1">
      <c r="I185" s="105">
        <v>8</v>
      </c>
      <c r="J185" s="107" t="s">
        <v>5</v>
      </c>
      <c r="K185" s="107" t="s">
        <v>338</v>
      </c>
      <c r="L185" s="107" t="s">
        <v>526</v>
      </c>
      <c r="M185" s="88">
        <v>0</v>
      </c>
      <c r="N185" s="108"/>
      <c r="O185" s="5">
        <v>7</v>
      </c>
      <c r="P185" s="120" t="s">
        <v>72</v>
      </c>
      <c r="Q185" s="120" t="s">
        <v>104</v>
      </c>
      <c r="R185" s="121" t="s">
        <v>93</v>
      </c>
      <c r="S185" s="122" t="s">
        <v>219</v>
      </c>
      <c r="T185" s="123" t="str">
        <f t="shared" si="16"/>
        <v>7水冷式冷房104＜能力≦420インバータ制御</v>
      </c>
      <c r="U185" s="124" t="s">
        <v>228</v>
      </c>
      <c r="V185" s="125">
        <v>-0.22</v>
      </c>
      <c r="W185" s="125">
        <v>1.22</v>
      </c>
      <c r="X185" s="125">
        <v>0.1733333333</v>
      </c>
      <c r="Y185" s="125">
        <v>1.0233333333000001</v>
      </c>
      <c r="Z185" s="126">
        <f>VLOOKUP(O185,既存・導入予定!$E$32:$S$43,13,0)</f>
        <v>0.38600000000000001</v>
      </c>
      <c r="AA185" s="127">
        <f t="shared" si="12"/>
        <v>1.0900000000000001</v>
      </c>
    </row>
    <row r="186" spans="9:27" ht="13.5" customHeight="1">
      <c r="I186" s="105">
        <v>8</v>
      </c>
      <c r="J186" s="107" t="s">
        <v>6</v>
      </c>
      <c r="K186" s="107" t="s">
        <v>337</v>
      </c>
      <c r="L186" s="107" t="s">
        <v>527</v>
      </c>
      <c r="M186" s="88">
        <v>0.71899999999999997</v>
      </c>
      <c r="N186" s="108"/>
      <c r="O186" s="6">
        <v>7</v>
      </c>
      <c r="P186" s="128" t="s">
        <v>141</v>
      </c>
      <c r="Q186" s="128" t="s">
        <v>104</v>
      </c>
      <c r="R186" s="129" t="s">
        <v>94</v>
      </c>
      <c r="S186" s="130" t="s">
        <v>89</v>
      </c>
      <c r="T186" s="131" t="str">
        <f t="shared" si="16"/>
        <v>7空冷式（冷房専用）冷房能力≦31.25ON/OFF制御</v>
      </c>
      <c r="U186" s="132" t="s">
        <v>229</v>
      </c>
      <c r="V186" s="133">
        <v>0.1220657277</v>
      </c>
      <c r="W186" s="133">
        <v>0.87793427229999998</v>
      </c>
      <c r="X186" s="133">
        <v>0.1112216198</v>
      </c>
      <c r="Y186" s="133">
        <v>0.88335632630000005</v>
      </c>
      <c r="Z186" s="134">
        <f>VLOOKUP(O186,既存・導入予定!$E$32:$S$43,13,0)</f>
        <v>0.38600000000000001</v>
      </c>
      <c r="AA186" s="135">
        <f t="shared" si="12"/>
        <v>0.92600000000000005</v>
      </c>
    </row>
    <row r="187" spans="9:27" ht="13.5" customHeight="1">
      <c r="I187" s="105">
        <v>8</v>
      </c>
      <c r="J187" s="107" t="s">
        <v>6</v>
      </c>
      <c r="K187" s="107" t="s">
        <v>338</v>
      </c>
      <c r="L187" s="107" t="s">
        <v>528</v>
      </c>
      <c r="M187" s="88">
        <v>0</v>
      </c>
      <c r="N187" s="108"/>
      <c r="O187" s="4">
        <v>7</v>
      </c>
      <c r="P187" s="110" t="s">
        <v>141</v>
      </c>
      <c r="Q187" s="111" t="s">
        <v>104</v>
      </c>
      <c r="R187" s="129" t="s">
        <v>94</v>
      </c>
      <c r="S187" s="101" t="s">
        <v>219</v>
      </c>
      <c r="T187" s="113" t="str">
        <f t="shared" si="16"/>
        <v>7空冷式（冷房専用）冷房能力≦31.25インバータ制御</v>
      </c>
      <c r="U187" s="132" t="s">
        <v>230</v>
      </c>
      <c r="V187" s="115">
        <v>-0.45200000000000001</v>
      </c>
      <c r="W187" s="115">
        <v>1.452</v>
      </c>
      <c r="X187" s="115">
        <v>0.4345164319</v>
      </c>
      <c r="Y187" s="115">
        <v>1.0087417839999999</v>
      </c>
      <c r="Z187" s="116">
        <f>VLOOKUP(O187,既存・導入予定!$E$32:$S$43,13,0)</f>
        <v>0.38600000000000001</v>
      </c>
      <c r="AA187" s="117">
        <f t="shared" si="12"/>
        <v>1.1759999999999999</v>
      </c>
    </row>
    <row r="188" spans="9:27" ht="13.5" customHeight="1">
      <c r="I188" s="105">
        <v>8</v>
      </c>
      <c r="J188" s="107" t="s">
        <v>7</v>
      </c>
      <c r="K188" s="107" t="s">
        <v>337</v>
      </c>
      <c r="L188" s="107" t="s">
        <v>529</v>
      </c>
      <c r="M188" s="88">
        <v>0.70699999999999996</v>
      </c>
      <c r="N188" s="108"/>
      <c r="O188" s="4">
        <v>7</v>
      </c>
      <c r="P188" s="110" t="s">
        <v>141</v>
      </c>
      <c r="Q188" s="111" t="s">
        <v>104</v>
      </c>
      <c r="R188" s="112" t="s">
        <v>95</v>
      </c>
      <c r="S188" s="101" t="s">
        <v>89</v>
      </c>
      <c r="T188" s="113" t="str">
        <f t="shared" si="16"/>
        <v>7空冷式（冷房専用）冷房31.25＜能力≦96.5ON/OFF制御</v>
      </c>
      <c r="U188" s="132" t="s">
        <v>231</v>
      </c>
      <c r="V188" s="115">
        <v>-0.10214499170000001</v>
      </c>
      <c r="W188" s="115">
        <v>1.1021449916999999</v>
      </c>
      <c r="X188" s="115">
        <v>0.24536083019999999</v>
      </c>
      <c r="Y188" s="115">
        <v>0.92839208070000001</v>
      </c>
      <c r="Z188" s="116">
        <f>VLOOKUP(O188,既存・導入予定!$E$32:$S$43,13,0)</f>
        <v>0.38600000000000001</v>
      </c>
      <c r="AA188" s="117">
        <f t="shared" si="12"/>
        <v>1.0229999999999999</v>
      </c>
    </row>
    <row r="189" spans="9:27" ht="13.5" customHeight="1">
      <c r="I189" s="105">
        <v>8</v>
      </c>
      <c r="J189" s="107" t="s">
        <v>7</v>
      </c>
      <c r="K189" s="107" t="s">
        <v>338</v>
      </c>
      <c r="L189" s="107" t="s">
        <v>530</v>
      </c>
      <c r="M189" s="88">
        <v>0</v>
      </c>
      <c r="N189" s="108"/>
      <c r="O189" s="4">
        <v>7</v>
      </c>
      <c r="P189" s="110" t="s">
        <v>141</v>
      </c>
      <c r="Q189" s="111" t="s">
        <v>104</v>
      </c>
      <c r="R189" s="112" t="s">
        <v>95</v>
      </c>
      <c r="S189" s="101" t="s">
        <v>88</v>
      </c>
      <c r="T189" s="113" t="str">
        <f t="shared" si="16"/>
        <v>7空冷式（冷房専用）冷房31.25＜能力≦96.5段階制御</v>
      </c>
      <c r="U189" s="132" t="s">
        <v>231</v>
      </c>
      <c r="V189" s="115">
        <v>-0.10214499170000001</v>
      </c>
      <c r="W189" s="115">
        <v>1.1021449916999999</v>
      </c>
      <c r="X189" s="115">
        <v>0.24536083019999999</v>
      </c>
      <c r="Y189" s="115">
        <v>0.92839208070000001</v>
      </c>
      <c r="Z189" s="116">
        <f>VLOOKUP(O189,既存・導入予定!$E$32:$S$43,13,0)</f>
        <v>0.38600000000000001</v>
      </c>
      <c r="AA189" s="117">
        <f t="shared" si="12"/>
        <v>1.0229999999999999</v>
      </c>
    </row>
    <row r="190" spans="9:27" ht="13.5" customHeight="1">
      <c r="I190" s="105">
        <v>8</v>
      </c>
      <c r="J190" s="107" t="s">
        <v>8</v>
      </c>
      <c r="K190" s="107" t="s">
        <v>337</v>
      </c>
      <c r="L190" s="107" t="s">
        <v>531</v>
      </c>
      <c r="M190" s="88">
        <v>0.59199999999999997</v>
      </c>
      <c r="N190" s="108"/>
      <c r="O190" s="4">
        <v>7</v>
      </c>
      <c r="P190" s="110" t="s">
        <v>141</v>
      </c>
      <c r="Q190" s="111" t="s">
        <v>104</v>
      </c>
      <c r="R190" s="112" t="s">
        <v>95</v>
      </c>
      <c r="S190" s="101" t="s">
        <v>219</v>
      </c>
      <c r="T190" s="113" t="str">
        <f t="shared" si="16"/>
        <v>7空冷式（冷房専用）冷房31.25＜能力≦96.5インバータ制御</v>
      </c>
      <c r="U190" s="132" t="s">
        <v>232</v>
      </c>
      <c r="V190" s="115">
        <v>-0.44831570110000002</v>
      </c>
      <c r="W190" s="115">
        <v>1.4483157011000001</v>
      </c>
      <c r="X190" s="115">
        <v>0.2888480591</v>
      </c>
      <c r="Y190" s="115">
        <v>1.079733821</v>
      </c>
      <c r="Z190" s="116">
        <f>VLOOKUP(O190,既存・導入予定!$E$32:$S$43,13,0)</f>
        <v>0.38600000000000001</v>
      </c>
      <c r="AA190" s="117">
        <f t="shared" si="12"/>
        <v>1.1910000000000001</v>
      </c>
    </row>
    <row r="191" spans="9:27" ht="14.25" customHeight="1">
      <c r="I191" s="105">
        <v>8</v>
      </c>
      <c r="J191" s="107" t="s">
        <v>8</v>
      </c>
      <c r="K191" s="107" t="s">
        <v>338</v>
      </c>
      <c r="L191" s="107" t="s">
        <v>532</v>
      </c>
      <c r="M191" s="88">
        <v>0</v>
      </c>
      <c r="N191" s="108"/>
      <c r="O191" s="4">
        <v>7</v>
      </c>
      <c r="P191" s="110" t="s">
        <v>141</v>
      </c>
      <c r="Q191" s="111" t="s">
        <v>104</v>
      </c>
      <c r="R191" s="112" t="s">
        <v>96</v>
      </c>
      <c r="S191" s="101" t="s">
        <v>88</v>
      </c>
      <c r="T191" s="113" t="str">
        <f t="shared" si="16"/>
        <v>7空冷式（冷房専用）冷房96.5＜能力≦420段階制御</v>
      </c>
      <c r="U191" s="132" t="s">
        <v>233</v>
      </c>
      <c r="V191" s="115">
        <v>-3.8026303300000001E-2</v>
      </c>
      <c r="W191" s="115">
        <v>1.0380263032999999</v>
      </c>
      <c r="X191" s="115">
        <v>0.22036567970000001</v>
      </c>
      <c r="Y191" s="115">
        <v>0.90883031179999996</v>
      </c>
      <c r="Z191" s="116">
        <f>VLOOKUP(O191,既存・導入予定!$E$32:$S$43,13,0)</f>
        <v>0.38600000000000001</v>
      </c>
      <c r="AA191" s="117">
        <f t="shared" si="12"/>
        <v>0.99299999999999999</v>
      </c>
    </row>
    <row r="192" spans="9:27" ht="13.5" customHeight="1">
      <c r="I192" s="105">
        <v>8</v>
      </c>
      <c r="J192" s="107" t="s">
        <v>9</v>
      </c>
      <c r="K192" s="107" t="s">
        <v>337</v>
      </c>
      <c r="L192" s="107" t="s">
        <v>533</v>
      </c>
      <c r="M192" s="88">
        <v>0.626</v>
      </c>
      <c r="N192" s="108"/>
      <c r="O192" s="4">
        <v>7</v>
      </c>
      <c r="P192" s="110" t="s">
        <v>141</v>
      </c>
      <c r="Q192" s="111" t="s">
        <v>104</v>
      </c>
      <c r="R192" s="112" t="s">
        <v>96</v>
      </c>
      <c r="S192" s="101" t="s">
        <v>222</v>
      </c>
      <c r="T192" s="113" t="str">
        <f t="shared" si="16"/>
        <v>7空冷式（冷房専用）冷房96.5＜能力≦420スライド弁制御</v>
      </c>
      <c r="U192" s="132" t="s">
        <v>234</v>
      </c>
      <c r="V192" s="115">
        <v>0.125</v>
      </c>
      <c r="W192" s="115">
        <v>0.875</v>
      </c>
      <c r="X192" s="115">
        <v>0.95833333330000003</v>
      </c>
      <c r="Y192" s="115">
        <v>0.45833333329999998</v>
      </c>
      <c r="Z192" s="116">
        <f>VLOOKUP(O192,既存・導入予定!$E$32:$S$43,13,0)</f>
        <v>0.38600000000000001</v>
      </c>
      <c r="AA192" s="117">
        <f t="shared" si="12"/>
        <v>0.82799999999999996</v>
      </c>
    </row>
    <row r="193" spans="9:27" ht="13.5" customHeight="1" thickBot="1">
      <c r="I193" s="105">
        <v>8</v>
      </c>
      <c r="J193" s="107" t="s">
        <v>9</v>
      </c>
      <c r="K193" s="107" t="s">
        <v>338</v>
      </c>
      <c r="L193" s="107" t="s">
        <v>534</v>
      </c>
      <c r="M193" s="88">
        <v>0</v>
      </c>
      <c r="N193" s="108"/>
      <c r="O193" s="5">
        <v>7</v>
      </c>
      <c r="P193" s="120" t="s">
        <v>141</v>
      </c>
      <c r="Q193" s="120" t="s">
        <v>104</v>
      </c>
      <c r="R193" s="121" t="s">
        <v>96</v>
      </c>
      <c r="S193" s="122" t="s">
        <v>219</v>
      </c>
      <c r="T193" s="123" t="str">
        <f t="shared" si="16"/>
        <v>7空冷式（冷房専用）冷房96.5＜能力≦420インバータ制御</v>
      </c>
      <c r="U193" s="124" t="s">
        <v>235</v>
      </c>
      <c r="V193" s="125">
        <v>-0.30225513710000002</v>
      </c>
      <c r="W193" s="125">
        <v>1.3022551371</v>
      </c>
      <c r="X193" s="125">
        <v>-0.1552682987</v>
      </c>
      <c r="Y193" s="125">
        <v>1.2287617179000001</v>
      </c>
      <c r="Z193" s="126">
        <f>VLOOKUP(O193,既存・導入予定!$E$32:$S$43,13,0)</f>
        <v>0.38600000000000001</v>
      </c>
      <c r="AA193" s="127">
        <f t="shared" si="12"/>
        <v>1.1679999999999999</v>
      </c>
    </row>
    <row r="194" spans="9:27" ht="13.5" customHeight="1">
      <c r="I194" s="105">
        <v>8</v>
      </c>
      <c r="J194" s="107" t="s">
        <v>10</v>
      </c>
      <c r="K194" s="107" t="s">
        <v>337</v>
      </c>
      <c r="L194" s="107" t="s">
        <v>535</v>
      </c>
      <c r="M194" s="88">
        <v>0.41799999999999998</v>
      </c>
      <c r="N194" s="108"/>
      <c r="O194" s="6">
        <v>7</v>
      </c>
      <c r="P194" s="128" t="s">
        <v>102</v>
      </c>
      <c r="Q194" s="128" t="s">
        <v>104</v>
      </c>
      <c r="R194" s="129" t="s">
        <v>94</v>
      </c>
      <c r="S194" s="130" t="s">
        <v>89</v>
      </c>
      <c r="T194" s="131" t="str">
        <f t="shared" si="16"/>
        <v>7空冷式（ヒートポンプ）冷房能力≦31.25ON/OFF制御</v>
      </c>
      <c r="U194" s="132" t="s">
        <v>236</v>
      </c>
      <c r="V194" s="133">
        <v>0.1220657277</v>
      </c>
      <c r="W194" s="133">
        <v>0.87793427229999998</v>
      </c>
      <c r="X194" s="133">
        <v>0.1112216198</v>
      </c>
      <c r="Y194" s="133">
        <v>0.88335632630000005</v>
      </c>
      <c r="Z194" s="134">
        <f>VLOOKUP(O194,既存・導入予定!$E$32:$S$43,13,0)</f>
        <v>0.38600000000000001</v>
      </c>
      <c r="AA194" s="135">
        <f t="shared" si="12"/>
        <v>0.92600000000000005</v>
      </c>
    </row>
    <row r="195" spans="9:27" ht="14.25" customHeight="1">
      <c r="I195" s="105">
        <v>8</v>
      </c>
      <c r="J195" s="107" t="s">
        <v>10</v>
      </c>
      <c r="K195" s="107" t="s">
        <v>338</v>
      </c>
      <c r="L195" s="107" t="s">
        <v>536</v>
      </c>
      <c r="M195" s="88">
        <v>0</v>
      </c>
      <c r="N195" s="108"/>
      <c r="O195" s="4">
        <v>7</v>
      </c>
      <c r="P195" s="111" t="s">
        <v>102</v>
      </c>
      <c r="Q195" s="111" t="s">
        <v>104</v>
      </c>
      <c r="R195" s="112" t="s">
        <v>95</v>
      </c>
      <c r="S195" s="101" t="s">
        <v>88</v>
      </c>
      <c r="T195" s="113" t="str">
        <f t="shared" si="16"/>
        <v>7空冷式（ヒートポンプ）冷房31.25＜能力≦96.5段階制御</v>
      </c>
      <c r="U195" s="114" t="s">
        <v>237</v>
      </c>
      <c r="V195" s="115">
        <v>-7.3641976200000001E-2</v>
      </c>
      <c r="W195" s="115">
        <v>1.0736419762</v>
      </c>
      <c r="X195" s="115">
        <v>0.25312061679999998</v>
      </c>
      <c r="Y195" s="115">
        <v>0.91026067970000002</v>
      </c>
      <c r="Z195" s="116">
        <f>VLOOKUP(O195,既存・導入予定!$E$32:$S$43,13,0)</f>
        <v>0.38600000000000001</v>
      </c>
      <c r="AA195" s="117">
        <f t="shared" si="12"/>
        <v>1.0069999999999999</v>
      </c>
    </row>
    <row r="196" spans="9:27" ht="13.5" customHeight="1">
      <c r="I196" s="105">
        <v>8</v>
      </c>
      <c r="J196" s="107" t="s">
        <v>11</v>
      </c>
      <c r="K196" s="107" t="s">
        <v>337</v>
      </c>
      <c r="L196" s="107" t="s">
        <v>537</v>
      </c>
      <c r="M196" s="88">
        <v>0.307</v>
      </c>
      <c r="N196" s="108"/>
      <c r="O196" s="4">
        <v>7</v>
      </c>
      <c r="P196" s="111" t="s">
        <v>102</v>
      </c>
      <c r="Q196" s="111" t="s">
        <v>104</v>
      </c>
      <c r="R196" s="112" t="s">
        <v>95</v>
      </c>
      <c r="S196" s="101" t="s">
        <v>219</v>
      </c>
      <c r="T196" s="113" t="str">
        <f t="shared" si="16"/>
        <v>7空冷式（ヒートポンプ）冷房31.25＜能力≦96.5インバータ制御</v>
      </c>
      <c r="U196" s="114" t="s">
        <v>238</v>
      </c>
      <c r="V196" s="115">
        <v>-0.1910561449</v>
      </c>
      <c r="W196" s="115">
        <v>1.1910561448999999</v>
      </c>
      <c r="X196" s="115">
        <v>0.20284681330000001</v>
      </c>
      <c r="Y196" s="115">
        <v>0.99410466580000001</v>
      </c>
      <c r="Z196" s="116">
        <f>VLOOKUP(O196,既存・導入予定!$E$32:$S$43,13,0)</f>
        <v>0.38600000000000001</v>
      </c>
      <c r="AA196" s="117">
        <f t="shared" si="12"/>
        <v>1.0720000000000001</v>
      </c>
    </row>
    <row r="197" spans="9:27" ht="13.5" customHeight="1">
      <c r="I197" s="105">
        <v>8</v>
      </c>
      <c r="J197" s="107" t="s">
        <v>11</v>
      </c>
      <c r="K197" s="107" t="s">
        <v>338</v>
      </c>
      <c r="L197" s="107" t="s">
        <v>538</v>
      </c>
      <c r="M197" s="88">
        <v>0</v>
      </c>
      <c r="N197" s="108"/>
      <c r="O197" s="4">
        <v>7</v>
      </c>
      <c r="P197" s="111" t="s">
        <v>102</v>
      </c>
      <c r="Q197" s="111" t="s">
        <v>104</v>
      </c>
      <c r="R197" s="112" t="s">
        <v>96</v>
      </c>
      <c r="S197" s="101" t="s">
        <v>88</v>
      </c>
      <c r="T197" s="113" t="str">
        <f t="shared" si="16"/>
        <v>7空冷式（ヒートポンプ）冷房96.5＜能力≦420段階制御</v>
      </c>
      <c r="U197" s="114" t="s">
        <v>239</v>
      </c>
      <c r="V197" s="115">
        <v>-1.1106544600000001E-2</v>
      </c>
      <c r="W197" s="115">
        <v>1.0111065446</v>
      </c>
      <c r="X197" s="115">
        <v>0.18594431140000001</v>
      </c>
      <c r="Y197" s="115">
        <v>0.91258111659999996</v>
      </c>
      <c r="Z197" s="116">
        <f>VLOOKUP(O197,既存・導入予定!$E$32:$S$43,13,0)</f>
        <v>0.38600000000000001</v>
      </c>
      <c r="AA197" s="117">
        <f t="shared" si="12"/>
        <v>0.98399999999999999</v>
      </c>
    </row>
    <row r="198" spans="9:27" ht="13.5" customHeight="1">
      <c r="I198" s="105">
        <v>8</v>
      </c>
      <c r="J198" s="107" t="s">
        <v>12</v>
      </c>
      <c r="K198" s="107" t="s">
        <v>337</v>
      </c>
      <c r="L198" s="107" t="s">
        <v>539</v>
      </c>
      <c r="M198" s="88">
        <v>0.70399999999999996</v>
      </c>
      <c r="N198" s="108"/>
      <c r="O198" s="4">
        <v>7</v>
      </c>
      <c r="P198" s="111" t="s">
        <v>102</v>
      </c>
      <c r="Q198" s="111" t="s">
        <v>104</v>
      </c>
      <c r="R198" s="112" t="s">
        <v>96</v>
      </c>
      <c r="S198" s="101" t="s">
        <v>222</v>
      </c>
      <c r="T198" s="113" t="str">
        <f t="shared" si="16"/>
        <v>7空冷式（ヒートポンプ）冷房96.5＜能力≦420スライド弁制御</v>
      </c>
      <c r="U198" s="114" t="s">
        <v>240</v>
      </c>
      <c r="V198" s="115">
        <v>0.17299999999999999</v>
      </c>
      <c r="W198" s="115">
        <v>0.82699999999999996</v>
      </c>
      <c r="X198" s="115">
        <v>0.86133333329999995</v>
      </c>
      <c r="Y198" s="115">
        <v>0.4828333333</v>
      </c>
      <c r="Z198" s="116">
        <f>VLOOKUP(O198,既存・導入予定!$E$32:$S$43,13,0)</f>
        <v>0.38600000000000001</v>
      </c>
      <c r="AA198" s="117">
        <f t="shared" si="12"/>
        <v>0.81499999999999995</v>
      </c>
    </row>
    <row r="199" spans="9:27" ht="13.5" customHeight="1" thickBot="1">
      <c r="I199" s="105">
        <v>8</v>
      </c>
      <c r="J199" s="107" t="s">
        <v>12</v>
      </c>
      <c r="K199" s="107" t="s">
        <v>338</v>
      </c>
      <c r="L199" s="107" t="s">
        <v>540</v>
      </c>
      <c r="M199" s="88">
        <v>0</v>
      </c>
      <c r="N199" s="108"/>
      <c r="O199" s="5">
        <v>7</v>
      </c>
      <c r="P199" s="120" t="s">
        <v>102</v>
      </c>
      <c r="Q199" s="120" t="s">
        <v>104</v>
      </c>
      <c r="R199" s="121" t="s">
        <v>96</v>
      </c>
      <c r="S199" s="122" t="s">
        <v>219</v>
      </c>
      <c r="T199" s="123" t="str">
        <f t="shared" si="16"/>
        <v>7空冷式（ヒートポンプ）冷房96.5＜能力≦420インバータ制御</v>
      </c>
      <c r="U199" s="124" t="s">
        <v>241</v>
      </c>
      <c r="V199" s="125">
        <v>-0.27426738779999998</v>
      </c>
      <c r="W199" s="125">
        <v>1.2742673877999999</v>
      </c>
      <c r="X199" s="125">
        <v>-3.1674462E-2</v>
      </c>
      <c r="Y199" s="125">
        <v>1.1529709249</v>
      </c>
      <c r="Z199" s="126">
        <f>VLOOKUP(O199,既存・導入予定!$E$32:$S$43,13,0)</f>
        <v>0.38600000000000001</v>
      </c>
      <c r="AA199" s="127">
        <f t="shared" si="12"/>
        <v>1.1399999999999999</v>
      </c>
    </row>
    <row r="200" spans="9:27" ht="13.5" customHeight="1">
      <c r="I200" s="105">
        <v>9</v>
      </c>
      <c r="J200" s="107" t="s">
        <v>1</v>
      </c>
      <c r="K200" s="107" t="s">
        <v>337</v>
      </c>
      <c r="L200" s="107" t="s">
        <v>541</v>
      </c>
      <c r="M200" s="88">
        <v>0.48399999999999999</v>
      </c>
      <c r="N200" s="108"/>
      <c r="O200" s="82">
        <v>7</v>
      </c>
      <c r="P200" s="136" t="s">
        <v>102</v>
      </c>
      <c r="Q200" s="136" t="s">
        <v>242</v>
      </c>
      <c r="R200" s="137" t="s">
        <v>94</v>
      </c>
      <c r="S200" s="138" t="s">
        <v>89</v>
      </c>
      <c r="T200" s="139" t="str">
        <f t="shared" si="16"/>
        <v>7空冷式（ヒートポンプ）暖房能力≦31.25ON/OFF制御</v>
      </c>
      <c r="U200" s="140" t="s">
        <v>236</v>
      </c>
      <c r="V200" s="141">
        <v>0.1220657277</v>
      </c>
      <c r="W200" s="141">
        <v>0.87793427229999998</v>
      </c>
      <c r="X200" s="141">
        <v>0.1112216198</v>
      </c>
      <c r="Y200" s="141">
        <v>0.88335632630000005</v>
      </c>
      <c r="Z200" s="142">
        <f>VLOOKUP(O200,既存・導入予定!$E$32:$S$43,13,0)</f>
        <v>0.38600000000000001</v>
      </c>
      <c r="AA200" s="143">
        <f t="shared" si="12"/>
        <v>0.92600000000000005</v>
      </c>
    </row>
    <row r="201" spans="9:27" ht="13.5" customHeight="1">
      <c r="I201" s="105">
        <v>9</v>
      </c>
      <c r="J201" s="107" t="s">
        <v>1</v>
      </c>
      <c r="K201" s="107" t="s">
        <v>338</v>
      </c>
      <c r="L201" s="107" t="s">
        <v>542</v>
      </c>
      <c r="M201" s="88">
        <v>0</v>
      </c>
      <c r="N201" s="108"/>
      <c r="O201" s="4">
        <v>7</v>
      </c>
      <c r="P201" s="111" t="s">
        <v>102</v>
      </c>
      <c r="Q201" s="111" t="s">
        <v>242</v>
      </c>
      <c r="R201" s="112" t="s">
        <v>95</v>
      </c>
      <c r="S201" s="101" t="s">
        <v>88</v>
      </c>
      <c r="T201" s="113" t="str">
        <f t="shared" si="16"/>
        <v>7空冷式（ヒートポンプ）暖房31.25＜能力≦96.5段階制御</v>
      </c>
      <c r="U201" s="114" t="s">
        <v>237</v>
      </c>
      <c r="V201" s="115">
        <v>-7.3641976200000001E-2</v>
      </c>
      <c r="W201" s="115">
        <v>1.0736419762</v>
      </c>
      <c r="X201" s="115">
        <v>0.25312061679999998</v>
      </c>
      <c r="Y201" s="115">
        <v>0.91026067970000002</v>
      </c>
      <c r="Z201" s="116">
        <f>VLOOKUP(O201,既存・導入予定!$E$32:$S$43,13,0)</f>
        <v>0.38600000000000001</v>
      </c>
      <c r="AA201" s="117">
        <f t="shared" si="12"/>
        <v>1.0069999999999999</v>
      </c>
    </row>
    <row r="202" spans="9:27" ht="13.5" customHeight="1">
      <c r="I202" s="105">
        <v>9</v>
      </c>
      <c r="J202" s="107" t="s">
        <v>2</v>
      </c>
      <c r="K202" s="107" t="s">
        <v>337</v>
      </c>
      <c r="L202" s="107" t="s">
        <v>543</v>
      </c>
      <c r="M202" s="88">
        <v>0.54300000000000004</v>
      </c>
      <c r="N202" s="108"/>
      <c r="O202" s="4">
        <v>7</v>
      </c>
      <c r="P202" s="111" t="s">
        <v>102</v>
      </c>
      <c r="Q202" s="111" t="s">
        <v>242</v>
      </c>
      <c r="R202" s="112" t="s">
        <v>95</v>
      </c>
      <c r="S202" s="101" t="s">
        <v>219</v>
      </c>
      <c r="T202" s="113" t="str">
        <f t="shared" si="16"/>
        <v>7空冷式（ヒートポンプ）暖房31.25＜能力≦96.5インバータ制御</v>
      </c>
      <c r="U202" s="114" t="s">
        <v>238</v>
      </c>
      <c r="V202" s="115">
        <v>-0.1910561449</v>
      </c>
      <c r="W202" s="115">
        <v>1.1910561448999999</v>
      </c>
      <c r="X202" s="115">
        <v>0.20284681330000001</v>
      </c>
      <c r="Y202" s="115">
        <v>0.99410466580000001</v>
      </c>
      <c r="Z202" s="116">
        <f>VLOOKUP(O202,既存・導入予定!$E$32:$S$43,13,0)</f>
        <v>0.38600000000000001</v>
      </c>
      <c r="AA202" s="117">
        <f t="shared" si="12"/>
        <v>1.0720000000000001</v>
      </c>
    </row>
    <row r="203" spans="9:27" ht="13.5" customHeight="1">
      <c r="I203" s="105">
        <v>9</v>
      </c>
      <c r="J203" s="107" t="s">
        <v>2</v>
      </c>
      <c r="K203" s="107" t="s">
        <v>338</v>
      </c>
      <c r="L203" s="107" t="s">
        <v>544</v>
      </c>
      <c r="M203" s="88">
        <v>0</v>
      </c>
      <c r="N203" s="108"/>
      <c r="O203" s="4">
        <v>7</v>
      </c>
      <c r="P203" s="111" t="s">
        <v>102</v>
      </c>
      <c r="Q203" s="111" t="s">
        <v>242</v>
      </c>
      <c r="R203" s="112" t="s">
        <v>96</v>
      </c>
      <c r="S203" s="101" t="s">
        <v>88</v>
      </c>
      <c r="T203" s="113" t="str">
        <f t="shared" si="16"/>
        <v>7空冷式（ヒートポンプ）暖房96.5＜能力≦420段階制御</v>
      </c>
      <c r="U203" s="114" t="s">
        <v>239</v>
      </c>
      <c r="V203" s="115">
        <v>-1.1106544600000001E-2</v>
      </c>
      <c r="W203" s="115">
        <v>1.0111065446</v>
      </c>
      <c r="X203" s="115">
        <v>0.18594431140000001</v>
      </c>
      <c r="Y203" s="115">
        <v>0.91258111659999996</v>
      </c>
      <c r="Z203" s="116">
        <f>VLOOKUP(O203,既存・導入予定!$E$32:$S$43,13,0)</f>
        <v>0.38600000000000001</v>
      </c>
      <c r="AA203" s="117">
        <f t="shared" ref="AA203:AA266" si="17">ROUNDDOWN(IF(Z203&gt;=0.5,V203*Z203+W203,X203*Z203+Y203),3)</f>
        <v>0.98399999999999999</v>
      </c>
    </row>
    <row r="204" spans="9:27" ht="13.5" customHeight="1">
      <c r="I204" s="105">
        <v>9</v>
      </c>
      <c r="J204" s="107" t="s">
        <v>3</v>
      </c>
      <c r="K204" s="107" t="s">
        <v>337</v>
      </c>
      <c r="L204" s="107" t="s">
        <v>545</v>
      </c>
      <c r="M204" s="88">
        <v>0.46300000000000002</v>
      </c>
      <c r="N204" s="108"/>
      <c r="O204" s="4">
        <v>7</v>
      </c>
      <c r="P204" s="111" t="s">
        <v>102</v>
      </c>
      <c r="Q204" s="111" t="s">
        <v>242</v>
      </c>
      <c r="R204" s="112" t="s">
        <v>96</v>
      </c>
      <c r="S204" s="101" t="s">
        <v>222</v>
      </c>
      <c r="T204" s="113" t="str">
        <f t="shared" si="16"/>
        <v>7空冷式（ヒートポンプ）暖房96.5＜能力≦420スライド弁制御</v>
      </c>
      <c r="U204" s="114" t="s">
        <v>240</v>
      </c>
      <c r="V204" s="115">
        <v>0.17299999999999999</v>
      </c>
      <c r="W204" s="115">
        <v>0.82699999999999996</v>
      </c>
      <c r="X204" s="115">
        <v>0.86133333329999995</v>
      </c>
      <c r="Y204" s="115">
        <v>0.4828333333</v>
      </c>
      <c r="Z204" s="116">
        <f>VLOOKUP(O204,既存・導入予定!$E$32:$S$43,13,0)</f>
        <v>0.38600000000000001</v>
      </c>
      <c r="AA204" s="117">
        <f t="shared" si="17"/>
        <v>0.81499999999999995</v>
      </c>
    </row>
    <row r="205" spans="9:27" ht="13.5" customHeight="1" thickBot="1">
      <c r="I205" s="105">
        <v>9</v>
      </c>
      <c r="J205" s="107" t="s">
        <v>3</v>
      </c>
      <c r="K205" s="107" t="s">
        <v>338</v>
      </c>
      <c r="L205" s="107" t="s">
        <v>546</v>
      </c>
      <c r="M205" s="88">
        <v>0</v>
      </c>
      <c r="N205" s="108"/>
      <c r="O205" s="5">
        <v>7</v>
      </c>
      <c r="P205" s="120" t="s">
        <v>102</v>
      </c>
      <c r="Q205" s="120" t="s">
        <v>242</v>
      </c>
      <c r="R205" s="121" t="s">
        <v>96</v>
      </c>
      <c r="S205" s="122" t="s">
        <v>219</v>
      </c>
      <c r="T205" s="123" t="str">
        <f t="shared" si="16"/>
        <v>7空冷式（ヒートポンプ）暖房96.5＜能力≦420インバータ制御</v>
      </c>
      <c r="U205" s="124" t="s">
        <v>241</v>
      </c>
      <c r="V205" s="125">
        <v>-0.27426738779999998</v>
      </c>
      <c r="W205" s="125">
        <v>1.2742673877999999</v>
      </c>
      <c r="X205" s="125">
        <v>-3.1674462E-2</v>
      </c>
      <c r="Y205" s="125">
        <v>1.1529709249</v>
      </c>
      <c r="Z205" s="126">
        <f>VLOOKUP(O205,既存・導入予定!$E$32:$S$43,13,0)</f>
        <v>0.38600000000000001</v>
      </c>
      <c r="AA205" s="127">
        <f t="shared" si="17"/>
        <v>1.1399999999999999</v>
      </c>
    </row>
    <row r="206" spans="9:27" ht="13.5" customHeight="1">
      <c r="I206" s="105">
        <v>9</v>
      </c>
      <c r="J206" s="107" t="s">
        <v>4</v>
      </c>
      <c r="K206" s="107" t="s">
        <v>337</v>
      </c>
      <c r="L206" s="107" t="s">
        <v>547</v>
      </c>
      <c r="M206" s="88">
        <v>0.27700000000000002</v>
      </c>
      <c r="N206" s="108"/>
      <c r="O206" s="1">
        <v>8</v>
      </c>
      <c r="P206" s="110" t="s">
        <v>72</v>
      </c>
      <c r="Q206" s="111" t="s">
        <v>103</v>
      </c>
      <c r="R206" s="112" t="s">
        <v>91</v>
      </c>
      <c r="S206" s="101" t="s">
        <v>89</v>
      </c>
      <c r="T206" s="113" t="str">
        <f>O206&amp;P206&amp;Q206&amp;R206&amp;S206</f>
        <v>8水冷式冷房能力≦35ON/OFF制御</v>
      </c>
      <c r="U206" s="114" t="s">
        <v>223</v>
      </c>
      <c r="V206" s="115">
        <v>0.1220657277</v>
      </c>
      <c r="W206" s="115">
        <v>0.87793427229999998</v>
      </c>
      <c r="X206" s="115">
        <v>0.1112216198</v>
      </c>
      <c r="Y206" s="115">
        <v>0.88335632630000005</v>
      </c>
      <c r="Z206" s="116">
        <f>VLOOKUP(O206,既存・導入予定!$E$32:$S$43,13,0)</f>
        <v>0.41799999999999998</v>
      </c>
      <c r="AA206" s="117">
        <f t="shared" si="17"/>
        <v>0.92900000000000005</v>
      </c>
    </row>
    <row r="207" spans="9:27" ht="13.5" customHeight="1">
      <c r="I207" s="105">
        <v>9</v>
      </c>
      <c r="J207" s="107" t="s">
        <v>4</v>
      </c>
      <c r="K207" s="107" t="s">
        <v>338</v>
      </c>
      <c r="L207" s="107" t="s">
        <v>548</v>
      </c>
      <c r="M207" s="88">
        <v>0</v>
      </c>
      <c r="N207" s="108"/>
      <c r="O207" s="1">
        <v>8</v>
      </c>
      <c r="P207" s="110" t="s">
        <v>72</v>
      </c>
      <c r="Q207" s="111" t="s">
        <v>104</v>
      </c>
      <c r="R207" s="112" t="s">
        <v>91</v>
      </c>
      <c r="S207" s="101" t="s">
        <v>88</v>
      </c>
      <c r="T207" s="113" t="str">
        <f t="shared" ref="T207" si="18">O207&amp;P207&amp;Q207&amp;R207&amp;S207</f>
        <v>8水冷式冷房能力≦35段階制御</v>
      </c>
      <c r="U207" s="114" t="s">
        <v>223</v>
      </c>
      <c r="V207" s="115">
        <v>0.1220657277</v>
      </c>
      <c r="W207" s="115">
        <v>0.87793427229999998</v>
      </c>
      <c r="X207" s="115">
        <v>0.1112216198</v>
      </c>
      <c r="Y207" s="115">
        <v>0.88335632630000005</v>
      </c>
      <c r="Z207" s="116">
        <f>VLOOKUP(O207,既存・導入予定!$E$32:$S$43,13,0)</f>
        <v>0.41799999999999998</v>
      </c>
      <c r="AA207" s="117">
        <f t="shared" si="17"/>
        <v>0.92900000000000005</v>
      </c>
    </row>
    <row r="208" spans="9:27" ht="13.5" customHeight="1">
      <c r="I208" s="105">
        <v>9</v>
      </c>
      <c r="J208" s="107" t="s">
        <v>5</v>
      </c>
      <c r="K208" s="107" t="s">
        <v>337</v>
      </c>
      <c r="L208" s="107" t="s">
        <v>549</v>
      </c>
      <c r="M208" s="88">
        <v>0.46300000000000002</v>
      </c>
      <c r="N208" s="108"/>
      <c r="O208" s="1">
        <v>8</v>
      </c>
      <c r="P208" s="110" t="s">
        <v>72</v>
      </c>
      <c r="Q208" s="111" t="s">
        <v>104</v>
      </c>
      <c r="R208" s="112" t="s">
        <v>92</v>
      </c>
      <c r="S208" s="101" t="s">
        <v>89</v>
      </c>
      <c r="T208" s="113" t="str">
        <f>O208&amp;P208&amp;Q208&amp;R208&amp;S208</f>
        <v>8水冷式冷房35＜能力≦104ON/OFF制御</v>
      </c>
      <c r="U208" s="114" t="s">
        <v>224</v>
      </c>
      <c r="V208" s="115">
        <v>-9.6020889100000006E-2</v>
      </c>
      <c r="W208" s="115">
        <v>1.0960208891000001</v>
      </c>
      <c r="X208" s="115">
        <v>0.2477137086</v>
      </c>
      <c r="Y208" s="115">
        <v>0.92415359019999999</v>
      </c>
      <c r="Z208" s="116">
        <f>VLOOKUP(O208,既存・導入予定!$E$32:$S$43,13,0)</f>
        <v>0.41799999999999998</v>
      </c>
      <c r="AA208" s="117">
        <f t="shared" si="17"/>
        <v>1.0269999999999999</v>
      </c>
    </row>
    <row r="209" spans="9:27" ht="13.5" customHeight="1">
      <c r="I209" s="105">
        <v>9</v>
      </c>
      <c r="J209" s="107" t="s">
        <v>5</v>
      </c>
      <c r="K209" s="107" t="s">
        <v>338</v>
      </c>
      <c r="L209" s="107" t="s">
        <v>550</v>
      </c>
      <c r="M209" s="88">
        <v>0</v>
      </c>
      <c r="N209" s="108"/>
      <c r="O209" s="1">
        <v>8</v>
      </c>
      <c r="P209" s="110" t="s">
        <v>72</v>
      </c>
      <c r="Q209" s="111" t="s">
        <v>104</v>
      </c>
      <c r="R209" s="112" t="s">
        <v>92</v>
      </c>
      <c r="S209" s="101" t="s">
        <v>88</v>
      </c>
      <c r="T209" s="113" t="str">
        <f t="shared" ref="T209:T233" si="19">O209&amp;P209&amp;Q209&amp;R209&amp;S209</f>
        <v>8水冷式冷房35＜能力≦104段階制御</v>
      </c>
      <c r="U209" s="114" t="s">
        <v>224</v>
      </c>
      <c r="V209" s="115">
        <v>-9.6020889100000006E-2</v>
      </c>
      <c r="W209" s="115">
        <v>1.0960208891000001</v>
      </c>
      <c r="X209" s="115">
        <v>0.2477137086</v>
      </c>
      <c r="Y209" s="115">
        <v>0.92415359019999999</v>
      </c>
      <c r="Z209" s="116">
        <f>VLOOKUP(O209,既存・導入予定!$E$32:$S$43,13,0)</f>
        <v>0.41799999999999998</v>
      </c>
      <c r="AA209" s="117">
        <f t="shared" si="17"/>
        <v>1.0269999999999999</v>
      </c>
    </row>
    <row r="210" spans="9:27" ht="13.5" customHeight="1">
      <c r="I210" s="105">
        <v>9</v>
      </c>
      <c r="J210" s="107" t="s">
        <v>6</v>
      </c>
      <c r="K210" s="107" t="s">
        <v>337</v>
      </c>
      <c r="L210" s="107" t="s">
        <v>551</v>
      </c>
      <c r="M210" s="88">
        <v>0.48499999999999999</v>
      </c>
      <c r="N210" s="108"/>
      <c r="O210" s="1">
        <v>8</v>
      </c>
      <c r="P210" s="110" t="s">
        <v>72</v>
      </c>
      <c r="Q210" s="111" t="s">
        <v>104</v>
      </c>
      <c r="R210" s="112" t="s">
        <v>92</v>
      </c>
      <c r="S210" s="101" t="s">
        <v>219</v>
      </c>
      <c r="T210" s="113" t="str">
        <f t="shared" si="19"/>
        <v>8水冷式冷房35＜能力≦104インバータ制御</v>
      </c>
      <c r="U210" s="114" t="s">
        <v>225</v>
      </c>
      <c r="V210" s="115">
        <v>-0.14000000000000001</v>
      </c>
      <c r="W210" s="115">
        <v>1.1399999999999999</v>
      </c>
      <c r="X210" s="115">
        <v>0.26122065729999999</v>
      </c>
      <c r="Y210" s="115">
        <v>0.93938967139999996</v>
      </c>
      <c r="Z210" s="116">
        <f>VLOOKUP(O210,既存・導入予定!$E$32:$S$43,13,0)</f>
        <v>0.41799999999999998</v>
      </c>
      <c r="AA210" s="117">
        <f t="shared" si="17"/>
        <v>1.048</v>
      </c>
    </row>
    <row r="211" spans="9:27" ht="13.5" customHeight="1">
      <c r="I211" s="105">
        <v>9</v>
      </c>
      <c r="J211" s="107" t="s">
        <v>6</v>
      </c>
      <c r="K211" s="107" t="s">
        <v>338</v>
      </c>
      <c r="L211" s="107" t="s">
        <v>552</v>
      </c>
      <c r="M211" s="88">
        <v>0</v>
      </c>
      <c r="N211" s="108"/>
      <c r="O211" s="1">
        <v>8</v>
      </c>
      <c r="P211" s="110" t="s">
        <v>72</v>
      </c>
      <c r="Q211" s="111" t="s">
        <v>104</v>
      </c>
      <c r="R211" s="112" t="s">
        <v>93</v>
      </c>
      <c r="S211" s="101" t="s">
        <v>88</v>
      </c>
      <c r="T211" s="113" t="str">
        <f t="shared" si="19"/>
        <v>8水冷式冷房104＜能力≦420段階制御</v>
      </c>
      <c r="U211" s="114" t="s">
        <v>226</v>
      </c>
      <c r="V211" s="115">
        <v>5.0852387499999999E-2</v>
      </c>
      <c r="W211" s="115">
        <v>0.94914761250000002</v>
      </c>
      <c r="X211" s="115">
        <v>0.1907560442</v>
      </c>
      <c r="Y211" s="115">
        <v>0.87919578409999999</v>
      </c>
      <c r="Z211" s="116">
        <f>VLOOKUP(O211,既存・導入予定!$E$32:$S$43,13,0)</f>
        <v>0.41799999999999998</v>
      </c>
      <c r="AA211" s="117">
        <f t="shared" si="17"/>
        <v>0.95799999999999996</v>
      </c>
    </row>
    <row r="212" spans="9:27" ht="13.5" customHeight="1">
      <c r="I212" s="105">
        <v>9</v>
      </c>
      <c r="J212" s="107" t="s">
        <v>7</v>
      </c>
      <c r="K212" s="107" t="s">
        <v>337</v>
      </c>
      <c r="L212" s="107" t="s">
        <v>553</v>
      </c>
      <c r="M212" s="88">
        <v>0.48599999999999999</v>
      </c>
      <c r="N212" s="108"/>
      <c r="O212" s="1">
        <v>8</v>
      </c>
      <c r="P212" s="110" t="s">
        <v>72</v>
      </c>
      <c r="Q212" s="111" t="s">
        <v>104</v>
      </c>
      <c r="R212" s="112" t="s">
        <v>93</v>
      </c>
      <c r="S212" s="101" t="s">
        <v>222</v>
      </c>
      <c r="T212" s="113" t="str">
        <f t="shared" si="19"/>
        <v>8水冷式冷房104＜能力≦420スライド弁制御</v>
      </c>
      <c r="U212" s="114" t="s">
        <v>227</v>
      </c>
      <c r="V212" s="115">
        <v>0.21872340430000001</v>
      </c>
      <c r="W212" s="115">
        <v>0.78127659569999997</v>
      </c>
      <c r="X212" s="115">
        <v>0.76152586509999998</v>
      </c>
      <c r="Y212" s="115">
        <v>0.50987536529999999</v>
      </c>
      <c r="Z212" s="116">
        <f>VLOOKUP(O212,既存・導入予定!$E$32:$S$43,13,0)</f>
        <v>0.41799999999999998</v>
      </c>
      <c r="AA212" s="117">
        <f t="shared" si="17"/>
        <v>0.82799999999999996</v>
      </c>
    </row>
    <row r="213" spans="9:27" ht="13.5" customHeight="1" thickBot="1">
      <c r="I213" s="105">
        <v>9</v>
      </c>
      <c r="J213" s="107" t="s">
        <v>7</v>
      </c>
      <c r="K213" s="107" t="s">
        <v>338</v>
      </c>
      <c r="L213" s="107" t="s">
        <v>554</v>
      </c>
      <c r="M213" s="88">
        <v>0</v>
      </c>
      <c r="N213" s="108"/>
      <c r="O213" s="2">
        <v>8</v>
      </c>
      <c r="P213" s="120" t="s">
        <v>72</v>
      </c>
      <c r="Q213" s="120" t="s">
        <v>104</v>
      </c>
      <c r="R213" s="121" t="s">
        <v>93</v>
      </c>
      <c r="S213" s="122" t="s">
        <v>219</v>
      </c>
      <c r="T213" s="123" t="str">
        <f t="shared" si="19"/>
        <v>8水冷式冷房104＜能力≦420インバータ制御</v>
      </c>
      <c r="U213" s="124" t="s">
        <v>228</v>
      </c>
      <c r="V213" s="125">
        <v>-0.22</v>
      </c>
      <c r="W213" s="125">
        <v>1.22</v>
      </c>
      <c r="X213" s="125">
        <v>0.1733333333</v>
      </c>
      <c r="Y213" s="125">
        <v>1.0233333333000001</v>
      </c>
      <c r="Z213" s="126">
        <f>VLOOKUP(O213,既存・導入予定!$E$32:$S$43,13,0)</f>
        <v>0.41799999999999998</v>
      </c>
      <c r="AA213" s="127">
        <f t="shared" si="17"/>
        <v>1.095</v>
      </c>
    </row>
    <row r="214" spans="9:27" ht="13.5" customHeight="1">
      <c r="I214" s="105">
        <v>9</v>
      </c>
      <c r="J214" s="107" t="s">
        <v>8</v>
      </c>
      <c r="K214" s="107" t="s">
        <v>337</v>
      </c>
      <c r="L214" s="107" t="s">
        <v>555</v>
      </c>
      <c r="M214" s="88">
        <v>0.34100000000000003</v>
      </c>
      <c r="N214" s="108"/>
      <c r="O214" s="3">
        <v>8</v>
      </c>
      <c r="P214" s="128" t="s">
        <v>141</v>
      </c>
      <c r="Q214" s="128" t="s">
        <v>104</v>
      </c>
      <c r="R214" s="129" t="s">
        <v>94</v>
      </c>
      <c r="S214" s="130" t="s">
        <v>89</v>
      </c>
      <c r="T214" s="131" t="str">
        <f t="shared" si="19"/>
        <v>8空冷式（冷房専用）冷房能力≦31.25ON/OFF制御</v>
      </c>
      <c r="U214" s="132" t="s">
        <v>229</v>
      </c>
      <c r="V214" s="133">
        <v>0.1220657277</v>
      </c>
      <c r="W214" s="133">
        <v>0.87793427229999998</v>
      </c>
      <c r="X214" s="133">
        <v>0.1112216198</v>
      </c>
      <c r="Y214" s="133">
        <v>0.88335632630000005</v>
      </c>
      <c r="Z214" s="134">
        <f>VLOOKUP(O214,既存・導入予定!$E$32:$S$43,13,0)</f>
        <v>0.41799999999999998</v>
      </c>
      <c r="AA214" s="135">
        <f t="shared" si="17"/>
        <v>0.92900000000000005</v>
      </c>
    </row>
    <row r="215" spans="9:27" ht="13.5" customHeight="1">
      <c r="I215" s="105">
        <v>9</v>
      </c>
      <c r="J215" s="107" t="s">
        <v>8</v>
      </c>
      <c r="K215" s="107" t="s">
        <v>338</v>
      </c>
      <c r="L215" s="107" t="s">
        <v>556</v>
      </c>
      <c r="M215" s="88">
        <v>0</v>
      </c>
      <c r="N215" s="108"/>
      <c r="O215" s="1">
        <v>8</v>
      </c>
      <c r="P215" s="110" t="s">
        <v>141</v>
      </c>
      <c r="Q215" s="111" t="s">
        <v>104</v>
      </c>
      <c r="R215" s="129" t="s">
        <v>94</v>
      </c>
      <c r="S215" s="101" t="s">
        <v>219</v>
      </c>
      <c r="T215" s="113" t="str">
        <f t="shared" si="19"/>
        <v>8空冷式（冷房専用）冷房能力≦31.25インバータ制御</v>
      </c>
      <c r="U215" s="132" t="s">
        <v>230</v>
      </c>
      <c r="V215" s="115">
        <v>-0.45200000000000001</v>
      </c>
      <c r="W215" s="115">
        <v>1.452</v>
      </c>
      <c r="X215" s="115">
        <v>0.4345164319</v>
      </c>
      <c r="Y215" s="115">
        <v>1.0087417839999999</v>
      </c>
      <c r="Z215" s="116">
        <f>VLOOKUP(O215,既存・導入予定!$E$32:$S$43,13,0)</f>
        <v>0.41799999999999998</v>
      </c>
      <c r="AA215" s="117">
        <f t="shared" si="17"/>
        <v>1.19</v>
      </c>
    </row>
    <row r="216" spans="9:27" ht="13.5" customHeight="1">
      <c r="I216" s="105">
        <v>9</v>
      </c>
      <c r="J216" s="107" t="s">
        <v>9</v>
      </c>
      <c r="K216" s="107" t="s">
        <v>337</v>
      </c>
      <c r="L216" s="107" t="s">
        <v>557</v>
      </c>
      <c r="M216" s="88">
        <v>0.436</v>
      </c>
      <c r="N216" s="108"/>
      <c r="O216" s="1">
        <v>8</v>
      </c>
      <c r="P216" s="110" t="s">
        <v>141</v>
      </c>
      <c r="Q216" s="111" t="s">
        <v>104</v>
      </c>
      <c r="R216" s="112" t="s">
        <v>95</v>
      </c>
      <c r="S216" s="101" t="s">
        <v>89</v>
      </c>
      <c r="T216" s="113" t="str">
        <f t="shared" si="19"/>
        <v>8空冷式（冷房専用）冷房31.25＜能力≦96.5ON/OFF制御</v>
      </c>
      <c r="U216" s="132" t="s">
        <v>231</v>
      </c>
      <c r="V216" s="115">
        <v>-0.10214499170000001</v>
      </c>
      <c r="W216" s="115">
        <v>1.1021449916999999</v>
      </c>
      <c r="X216" s="115">
        <v>0.24536083019999999</v>
      </c>
      <c r="Y216" s="115">
        <v>0.92839208070000001</v>
      </c>
      <c r="Z216" s="116">
        <f>VLOOKUP(O216,既存・導入予定!$E$32:$S$43,13,0)</f>
        <v>0.41799999999999998</v>
      </c>
      <c r="AA216" s="117">
        <f t="shared" si="17"/>
        <v>1.03</v>
      </c>
    </row>
    <row r="217" spans="9:27" ht="13.5" customHeight="1">
      <c r="I217" s="105">
        <v>9</v>
      </c>
      <c r="J217" s="107" t="s">
        <v>9</v>
      </c>
      <c r="K217" s="107" t="s">
        <v>338</v>
      </c>
      <c r="L217" s="107" t="s">
        <v>558</v>
      </c>
      <c r="M217" s="88">
        <v>0</v>
      </c>
      <c r="N217" s="108"/>
      <c r="O217" s="1">
        <v>8</v>
      </c>
      <c r="P217" s="110" t="s">
        <v>141</v>
      </c>
      <c r="Q217" s="111" t="s">
        <v>104</v>
      </c>
      <c r="R217" s="112" t="s">
        <v>95</v>
      </c>
      <c r="S217" s="101" t="s">
        <v>88</v>
      </c>
      <c r="T217" s="113" t="str">
        <f t="shared" si="19"/>
        <v>8空冷式（冷房専用）冷房31.25＜能力≦96.5段階制御</v>
      </c>
      <c r="U217" s="132" t="s">
        <v>231</v>
      </c>
      <c r="V217" s="115">
        <v>-0.10214499170000001</v>
      </c>
      <c r="W217" s="115">
        <v>1.1021449916999999</v>
      </c>
      <c r="X217" s="115">
        <v>0.24536083019999999</v>
      </c>
      <c r="Y217" s="115">
        <v>0.92839208070000001</v>
      </c>
      <c r="Z217" s="116">
        <f>VLOOKUP(O217,既存・導入予定!$E$32:$S$43,13,0)</f>
        <v>0.41799999999999998</v>
      </c>
      <c r="AA217" s="117">
        <f t="shared" si="17"/>
        <v>1.03</v>
      </c>
    </row>
    <row r="218" spans="9:27" ht="13.5" customHeight="1">
      <c r="I218" s="105">
        <v>9</v>
      </c>
      <c r="J218" s="107" t="s">
        <v>10</v>
      </c>
      <c r="K218" s="107" t="s">
        <v>337</v>
      </c>
      <c r="L218" s="107" t="s">
        <v>559</v>
      </c>
      <c r="M218" s="88">
        <v>0.26400000000000001</v>
      </c>
      <c r="N218" s="108"/>
      <c r="O218" s="1">
        <v>8</v>
      </c>
      <c r="P218" s="110" t="s">
        <v>141</v>
      </c>
      <c r="Q218" s="111" t="s">
        <v>104</v>
      </c>
      <c r="R218" s="112" t="s">
        <v>95</v>
      </c>
      <c r="S218" s="101" t="s">
        <v>219</v>
      </c>
      <c r="T218" s="113" t="str">
        <f t="shared" si="19"/>
        <v>8空冷式（冷房専用）冷房31.25＜能力≦96.5インバータ制御</v>
      </c>
      <c r="U218" s="132" t="s">
        <v>232</v>
      </c>
      <c r="V218" s="115">
        <v>-0.44831570110000002</v>
      </c>
      <c r="W218" s="115">
        <v>1.4483157011000001</v>
      </c>
      <c r="X218" s="115">
        <v>0.2888480591</v>
      </c>
      <c r="Y218" s="115">
        <v>1.079733821</v>
      </c>
      <c r="Z218" s="116">
        <f>VLOOKUP(O218,既存・導入予定!$E$32:$S$43,13,0)</f>
        <v>0.41799999999999998</v>
      </c>
      <c r="AA218" s="117">
        <f t="shared" si="17"/>
        <v>1.2</v>
      </c>
    </row>
    <row r="219" spans="9:27" ht="13.5" customHeight="1">
      <c r="I219" s="105">
        <v>9</v>
      </c>
      <c r="J219" s="107" t="s">
        <v>10</v>
      </c>
      <c r="K219" s="107" t="s">
        <v>338</v>
      </c>
      <c r="L219" s="107" t="s">
        <v>560</v>
      </c>
      <c r="M219" s="88">
        <v>4.4999999999999998E-2</v>
      </c>
      <c r="N219" s="108"/>
      <c r="O219" s="1">
        <v>8</v>
      </c>
      <c r="P219" s="110" t="s">
        <v>141</v>
      </c>
      <c r="Q219" s="111" t="s">
        <v>104</v>
      </c>
      <c r="R219" s="112" t="s">
        <v>96</v>
      </c>
      <c r="S219" s="101" t="s">
        <v>88</v>
      </c>
      <c r="T219" s="113" t="str">
        <f t="shared" si="19"/>
        <v>8空冷式（冷房専用）冷房96.5＜能力≦420段階制御</v>
      </c>
      <c r="U219" s="132" t="s">
        <v>233</v>
      </c>
      <c r="V219" s="115">
        <v>-3.8026303300000001E-2</v>
      </c>
      <c r="W219" s="115">
        <v>1.0380263032999999</v>
      </c>
      <c r="X219" s="115">
        <v>0.22036567970000001</v>
      </c>
      <c r="Y219" s="115">
        <v>0.90883031179999996</v>
      </c>
      <c r="Z219" s="116">
        <f>VLOOKUP(O219,既存・導入予定!$E$32:$S$43,13,0)</f>
        <v>0.41799999999999998</v>
      </c>
      <c r="AA219" s="117">
        <f t="shared" si="17"/>
        <v>1</v>
      </c>
    </row>
    <row r="220" spans="9:27" ht="13.5" customHeight="1">
      <c r="I220" s="105">
        <v>9</v>
      </c>
      <c r="J220" s="107" t="s">
        <v>11</v>
      </c>
      <c r="K220" s="107" t="s">
        <v>337</v>
      </c>
      <c r="L220" s="107" t="s">
        <v>561</v>
      </c>
      <c r="M220" s="88">
        <v>0.17299999999999999</v>
      </c>
      <c r="N220" s="108"/>
      <c r="O220" s="1">
        <v>8</v>
      </c>
      <c r="P220" s="110" t="s">
        <v>141</v>
      </c>
      <c r="Q220" s="111" t="s">
        <v>104</v>
      </c>
      <c r="R220" s="112" t="s">
        <v>96</v>
      </c>
      <c r="S220" s="101" t="s">
        <v>222</v>
      </c>
      <c r="T220" s="113" t="str">
        <f t="shared" si="19"/>
        <v>8空冷式（冷房専用）冷房96.5＜能力≦420スライド弁制御</v>
      </c>
      <c r="U220" s="132" t="s">
        <v>234</v>
      </c>
      <c r="V220" s="115">
        <v>0.125</v>
      </c>
      <c r="W220" s="115">
        <v>0.875</v>
      </c>
      <c r="X220" s="115">
        <v>0.95833333330000003</v>
      </c>
      <c r="Y220" s="115">
        <v>0.45833333329999998</v>
      </c>
      <c r="Z220" s="116">
        <f>VLOOKUP(O220,既存・導入予定!$E$32:$S$43,13,0)</f>
        <v>0.41799999999999998</v>
      </c>
      <c r="AA220" s="117">
        <f t="shared" si="17"/>
        <v>0.85799999999999998</v>
      </c>
    </row>
    <row r="221" spans="9:27" ht="13.5" customHeight="1" thickBot="1">
      <c r="I221" s="105">
        <v>9</v>
      </c>
      <c r="J221" s="107" t="s">
        <v>11</v>
      </c>
      <c r="K221" s="107" t="s">
        <v>338</v>
      </c>
      <c r="L221" s="107" t="s">
        <v>562</v>
      </c>
      <c r="M221" s="88">
        <v>0</v>
      </c>
      <c r="N221" s="108"/>
      <c r="O221" s="2">
        <v>8</v>
      </c>
      <c r="P221" s="120" t="s">
        <v>141</v>
      </c>
      <c r="Q221" s="120" t="s">
        <v>104</v>
      </c>
      <c r="R221" s="121" t="s">
        <v>96</v>
      </c>
      <c r="S221" s="122" t="s">
        <v>219</v>
      </c>
      <c r="T221" s="123" t="str">
        <f t="shared" si="19"/>
        <v>8空冷式（冷房専用）冷房96.5＜能力≦420インバータ制御</v>
      </c>
      <c r="U221" s="124" t="s">
        <v>235</v>
      </c>
      <c r="V221" s="125">
        <v>-0.30225513710000002</v>
      </c>
      <c r="W221" s="125">
        <v>1.3022551371</v>
      </c>
      <c r="X221" s="125">
        <v>-0.1552682987</v>
      </c>
      <c r="Y221" s="125">
        <v>1.2287617179000001</v>
      </c>
      <c r="Z221" s="126">
        <f>VLOOKUP(O221,既存・導入予定!$E$32:$S$43,13,0)</f>
        <v>0.41799999999999998</v>
      </c>
      <c r="AA221" s="127">
        <f t="shared" si="17"/>
        <v>1.163</v>
      </c>
    </row>
    <row r="222" spans="9:27" ht="13.5" customHeight="1">
      <c r="I222" s="105">
        <v>9</v>
      </c>
      <c r="J222" s="107" t="s">
        <v>12</v>
      </c>
      <c r="K222" s="107" t="s">
        <v>337</v>
      </c>
      <c r="L222" s="107" t="s">
        <v>563</v>
      </c>
      <c r="M222" s="88">
        <v>0.57499999999999996</v>
      </c>
      <c r="N222" s="108"/>
      <c r="O222" s="3">
        <v>8</v>
      </c>
      <c r="P222" s="128" t="s">
        <v>102</v>
      </c>
      <c r="Q222" s="128" t="s">
        <v>104</v>
      </c>
      <c r="R222" s="129" t="s">
        <v>94</v>
      </c>
      <c r="S222" s="130" t="s">
        <v>89</v>
      </c>
      <c r="T222" s="131" t="str">
        <f t="shared" si="19"/>
        <v>8空冷式（ヒートポンプ）冷房能力≦31.25ON/OFF制御</v>
      </c>
      <c r="U222" s="132" t="s">
        <v>236</v>
      </c>
      <c r="V222" s="133">
        <v>0.1220657277</v>
      </c>
      <c r="W222" s="133">
        <v>0.87793427229999998</v>
      </c>
      <c r="X222" s="133">
        <v>0.1112216198</v>
      </c>
      <c r="Y222" s="133">
        <v>0.88335632630000005</v>
      </c>
      <c r="Z222" s="134">
        <f>VLOOKUP(O222,既存・導入予定!$E$32:$S$43,13,0)</f>
        <v>0.41799999999999998</v>
      </c>
      <c r="AA222" s="135">
        <f t="shared" si="17"/>
        <v>0.92900000000000005</v>
      </c>
    </row>
    <row r="223" spans="9:27" ht="13.5" customHeight="1">
      <c r="I223" s="105">
        <v>9</v>
      </c>
      <c r="J223" s="107" t="s">
        <v>12</v>
      </c>
      <c r="K223" s="107" t="s">
        <v>338</v>
      </c>
      <c r="L223" s="107" t="s">
        <v>564</v>
      </c>
      <c r="M223" s="88">
        <v>0</v>
      </c>
      <c r="N223" s="108"/>
      <c r="O223" s="1">
        <v>8</v>
      </c>
      <c r="P223" s="111" t="s">
        <v>102</v>
      </c>
      <c r="Q223" s="111" t="s">
        <v>104</v>
      </c>
      <c r="R223" s="112" t="s">
        <v>95</v>
      </c>
      <c r="S223" s="101" t="s">
        <v>88</v>
      </c>
      <c r="T223" s="113" t="str">
        <f t="shared" si="19"/>
        <v>8空冷式（ヒートポンプ）冷房31.25＜能力≦96.5段階制御</v>
      </c>
      <c r="U223" s="114" t="s">
        <v>237</v>
      </c>
      <c r="V223" s="115">
        <v>-7.3641976200000001E-2</v>
      </c>
      <c r="W223" s="115">
        <v>1.0736419762</v>
      </c>
      <c r="X223" s="115">
        <v>0.25312061679999998</v>
      </c>
      <c r="Y223" s="115">
        <v>0.91026067970000002</v>
      </c>
      <c r="Z223" s="116">
        <f>VLOOKUP(O223,既存・導入予定!$E$32:$S$43,13,0)</f>
        <v>0.41799999999999998</v>
      </c>
      <c r="AA223" s="117">
        <f t="shared" si="17"/>
        <v>1.016</v>
      </c>
    </row>
    <row r="224" spans="9:27" ht="13.5" customHeight="1">
      <c r="I224" s="105">
        <v>10</v>
      </c>
      <c r="J224" s="107" t="s">
        <v>1</v>
      </c>
      <c r="K224" s="107" t="s">
        <v>337</v>
      </c>
      <c r="L224" s="107" t="s">
        <v>565</v>
      </c>
      <c r="M224" s="88">
        <v>0.23499999999999999</v>
      </c>
      <c r="N224" s="108"/>
      <c r="O224" s="1">
        <v>8</v>
      </c>
      <c r="P224" s="111" t="s">
        <v>102</v>
      </c>
      <c r="Q224" s="111" t="s">
        <v>104</v>
      </c>
      <c r="R224" s="112" t="s">
        <v>95</v>
      </c>
      <c r="S224" s="101" t="s">
        <v>219</v>
      </c>
      <c r="T224" s="113" t="str">
        <f t="shared" si="19"/>
        <v>8空冷式（ヒートポンプ）冷房31.25＜能力≦96.5インバータ制御</v>
      </c>
      <c r="U224" s="114" t="s">
        <v>238</v>
      </c>
      <c r="V224" s="115">
        <v>-0.1910561449</v>
      </c>
      <c r="W224" s="115">
        <v>1.1910561448999999</v>
      </c>
      <c r="X224" s="115">
        <v>0.20284681330000001</v>
      </c>
      <c r="Y224" s="115">
        <v>0.99410466580000001</v>
      </c>
      <c r="Z224" s="116">
        <f>VLOOKUP(O224,既存・導入予定!$E$32:$S$43,13,0)</f>
        <v>0.41799999999999998</v>
      </c>
      <c r="AA224" s="117">
        <f t="shared" si="17"/>
        <v>1.0780000000000001</v>
      </c>
    </row>
    <row r="225" spans="9:27" ht="13.5" customHeight="1">
      <c r="I225" s="105">
        <v>10</v>
      </c>
      <c r="J225" s="107" t="s">
        <v>1</v>
      </c>
      <c r="K225" s="107" t="s">
        <v>338</v>
      </c>
      <c r="L225" s="107" t="s">
        <v>566</v>
      </c>
      <c r="M225" s="88">
        <v>0</v>
      </c>
      <c r="N225" s="108"/>
      <c r="O225" s="1">
        <v>8</v>
      </c>
      <c r="P225" s="111" t="s">
        <v>102</v>
      </c>
      <c r="Q225" s="111" t="s">
        <v>104</v>
      </c>
      <c r="R225" s="112" t="s">
        <v>96</v>
      </c>
      <c r="S225" s="101" t="s">
        <v>88</v>
      </c>
      <c r="T225" s="113" t="str">
        <f t="shared" si="19"/>
        <v>8空冷式（ヒートポンプ）冷房96.5＜能力≦420段階制御</v>
      </c>
      <c r="U225" s="114" t="s">
        <v>239</v>
      </c>
      <c r="V225" s="115">
        <v>-1.1106544600000001E-2</v>
      </c>
      <c r="W225" s="115">
        <v>1.0111065446</v>
      </c>
      <c r="X225" s="115">
        <v>0.18594431140000001</v>
      </c>
      <c r="Y225" s="115">
        <v>0.91258111659999996</v>
      </c>
      <c r="Z225" s="116">
        <f>VLOOKUP(O225,既存・導入予定!$E$32:$S$43,13,0)</f>
        <v>0.41799999999999998</v>
      </c>
      <c r="AA225" s="117">
        <f t="shared" si="17"/>
        <v>0.99</v>
      </c>
    </row>
    <row r="226" spans="9:27" ht="13.5" customHeight="1">
      <c r="I226" s="105">
        <v>10</v>
      </c>
      <c r="J226" s="107" t="s">
        <v>2</v>
      </c>
      <c r="K226" s="107" t="s">
        <v>337</v>
      </c>
      <c r="L226" s="107" t="s">
        <v>567</v>
      </c>
      <c r="M226" s="88">
        <v>0.223</v>
      </c>
      <c r="N226" s="108"/>
      <c r="O226" s="1">
        <v>8</v>
      </c>
      <c r="P226" s="111" t="s">
        <v>102</v>
      </c>
      <c r="Q226" s="111" t="s">
        <v>104</v>
      </c>
      <c r="R226" s="112" t="s">
        <v>96</v>
      </c>
      <c r="S226" s="101" t="s">
        <v>222</v>
      </c>
      <c r="T226" s="113" t="str">
        <f t="shared" si="19"/>
        <v>8空冷式（ヒートポンプ）冷房96.5＜能力≦420スライド弁制御</v>
      </c>
      <c r="U226" s="114" t="s">
        <v>240</v>
      </c>
      <c r="V226" s="115">
        <v>0.17299999999999999</v>
      </c>
      <c r="W226" s="115">
        <v>0.82699999999999996</v>
      </c>
      <c r="X226" s="115">
        <v>0.86133333329999995</v>
      </c>
      <c r="Y226" s="115">
        <v>0.4828333333</v>
      </c>
      <c r="Z226" s="116">
        <f>VLOOKUP(O226,既存・導入予定!$E$32:$S$43,13,0)</f>
        <v>0.41799999999999998</v>
      </c>
      <c r="AA226" s="117">
        <f t="shared" si="17"/>
        <v>0.84199999999999997</v>
      </c>
    </row>
    <row r="227" spans="9:27" ht="13.5" customHeight="1" thickBot="1">
      <c r="I227" s="105">
        <v>10</v>
      </c>
      <c r="J227" s="107" t="s">
        <v>2</v>
      </c>
      <c r="K227" s="107" t="s">
        <v>338</v>
      </c>
      <c r="L227" s="107" t="s">
        <v>568</v>
      </c>
      <c r="M227" s="88">
        <v>0</v>
      </c>
      <c r="N227" s="108"/>
      <c r="O227" s="2">
        <v>8</v>
      </c>
      <c r="P227" s="120" t="s">
        <v>102</v>
      </c>
      <c r="Q227" s="120" t="s">
        <v>104</v>
      </c>
      <c r="R227" s="121" t="s">
        <v>96</v>
      </c>
      <c r="S227" s="122" t="s">
        <v>219</v>
      </c>
      <c r="T227" s="123" t="str">
        <f t="shared" si="19"/>
        <v>8空冷式（ヒートポンプ）冷房96.5＜能力≦420インバータ制御</v>
      </c>
      <c r="U227" s="124" t="s">
        <v>241</v>
      </c>
      <c r="V227" s="125">
        <v>-0.27426738779999998</v>
      </c>
      <c r="W227" s="125">
        <v>1.2742673877999999</v>
      </c>
      <c r="X227" s="125">
        <v>-3.1674462E-2</v>
      </c>
      <c r="Y227" s="125">
        <v>1.1529709249</v>
      </c>
      <c r="Z227" s="126">
        <f>VLOOKUP(O227,既存・導入予定!$E$32:$S$43,13,0)</f>
        <v>0.41799999999999998</v>
      </c>
      <c r="AA227" s="127">
        <f t="shared" si="17"/>
        <v>1.139</v>
      </c>
    </row>
    <row r="228" spans="9:27" ht="13.5" customHeight="1">
      <c r="I228" s="105">
        <v>10</v>
      </c>
      <c r="J228" s="107" t="s">
        <v>3</v>
      </c>
      <c r="K228" s="107" t="s">
        <v>337</v>
      </c>
      <c r="L228" s="107" t="s">
        <v>569</v>
      </c>
      <c r="M228" s="88">
        <v>0.251</v>
      </c>
      <c r="N228" s="108"/>
      <c r="O228" s="83">
        <v>8</v>
      </c>
      <c r="P228" s="136" t="s">
        <v>102</v>
      </c>
      <c r="Q228" s="136" t="s">
        <v>242</v>
      </c>
      <c r="R228" s="137" t="s">
        <v>94</v>
      </c>
      <c r="S228" s="138" t="s">
        <v>89</v>
      </c>
      <c r="T228" s="139" t="str">
        <f t="shared" si="19"/>
        <v>8空冷式（ヒートポンプ）暖房能力≦31.25ON/OFF制御</v>
      </c>
      <c r="U228" s="140" t="s">
        <v>236</v>
      </c>
      <c r="V228" s="141">
        <v>0.1220657277</v>
      </c>
      <c r="W228" s="141">
        <v>0.87793427229999998</v>
      </c>
      <c r="X228" s="141">
        <v>0.1112216198</v>
      </c>
      <c r="Y228" s="141">
        <v>0.88335632630000005</v>
      </c>
      <c r="Z228" s="142">
        <f>VLOOKUP(O228,既存・導入予定!$E$32:$S$43,13,0)</f>
        <v>0.41799999999999998</v>
      </c>
      <c r="AA228" s="143">
        <f t="shared" si="17"/>
        <v>0.92900000000000005</v>
      </c>
    </row>
    <row r="229" spans="9:27" ht="13.5" customHeight="1">
      <c r="I229" s="105">
        <v>10</v>
      </c>
      <c r="J229" s="107" t="s">
        <v>3</v>
      </c>
      <c r="K229" s="107" t="s">
        <v>338</v>
      </c>
      <c r="L229" s="107" t="s">
        <v>570</v>
      </c>
      <c r="M229" s="88">
        <v>0</v>
      </c>
      <c r="N229" s="108"/>
      <c r="O229" s="1">
        <v>8</v>
      </c>
      <c r="P229" s="111" t="s">
        <v>102</v>
      </c>
      <c r="Q229" s="111" t="s">
        <v>242</v>
      </c>
      <c r="R229" s="112" t="s">
        <v>95</v>
      </c>
      <c r="S229" s="101" t="s">
        <v>88</v>
      </c>
      <c r="T229" s="113" t="str">
        <f t="shared" si="19"/>
        <v>8空冷式（ヒートポンプ）暖房31.25＜能力≦96.5段階制御</v>
      </c>
      <c r="U229" s="114" t="s">
        <v>237</v>
      </c>
      <c r="V229" s="115">
        <v>-7.3641976200000001E-2</v>
      </c>
      <c r="W229" s="115">
        <v>1.0736419762</v>
      </c>
      <c r="X229" s="115">
        <v>0.25312061679999998</v>
      </c>
      <c r="Y229" s="115">
        <v>0.91026067970000002</v>
      </c>
      <c r="Z229" s="116">
        <f>VLOOKUP(O229,既存・導入予定!$E$32:$S$43,13,0)</f>
        <v>0.41799999999999998</v>
      </c>
      <c r="AA229" s="117">
        <f t="shared" si="17"/>
        <v>1.016</v>
      </c>
    </row>
    <row r="230" spans="9:27" ht="13.5" customHeight="1">
      <c r="I230" s="105">
        <v>10</v>
      </c>
      <c r="J230" s="107" t="s">
        <v>4</v>
      </c>
      <c r="K230" s="107" t="s">
        <v>337</v>
      </c>
      <c r="L230" s="107" t="s">
        <v>571</v>
      </c>
      <c r="M230" s="88">
        <v>0.13</v>
      </c>
      <c r="N230" s="108"/>
      <c r="O230" s="1">
        <v>8</v>
      </c>
      <c r="P230" s="111" t="s">
        <v>102</v>
      </c>
      <c r="Q230" s="111" t="s">
        <v>242</v>
      </c>
      <c r="R230" s="112" t="s">
        <v>95</v>
      </c>
      <c r="S230" s="101" t="s">
        <v>219</v>
      </c>
      <c r="T230" s="113" t="str">
        <f t="shared" si="19"/>
        <v>8空冷式（ヒートポンプ）暖房31.25＜能力≦96.5インバータ制御</v>
      </c>
      <c r="U230" s="114" t="s">
        <v>238</v>
      </c>
      <c r="V230" s="115">
        <v>-0.1910561449</v>
      </c>
      <c r="W230" s="115">
        <v>1.1910561448999999</v>
      </c>
      <c r="X230" s="115">
        <v>0.20284681330000001</v>
      </c>
      <c r="Y230" s="115">
        <v>0.99410466580000001</v>
      </c>
      <c r="Z230" s="116">
        <f>VLOOKUP(O230,既存・導入予定!$E$32:$S$43,13,0)</f>
        <v>0.41799999999999998</v>
      </c>
      <c r="AA230" s="117">
        <f t="shared" si="17"/>
        <v>1.0780000000000001</v>
      </c>
    </row>
    <row r="231" spans="9:27" ht="13.5" customHeight="1">
      <c r="I231" s="105">
        <v>10</v>
      </c>
      <c r="J231" s="107" t="s">
        <v>4</v>
      </c>
      <c r="K231" s="107" t="s">
        <v>338</v>
      </c>
      <c r="L231" s="107" t="s">
        <v>572</v>
      </c>
      <c r="M231" s="88">
        <v>6.8000000000000005E-2</v>
      </c>
      <c r="N231" s="108"/>
      <c r="O231" s="1">
        <v>8</v>
      </c>
      <c r="P231" s="111" t="s">
        <v>102</v>
      </c>
      <c r="Q231" s="111" t="s">
        <v>242</v>
      </c>
      <c r="R231" s="112" t="s">
        <v>96</v>
      </c>
      <c r="S231" s="101" t="s">
        <v>88</v>
      </c>
      <c r="T231" s="113" t="str">
        <f t="shared" si="19"/>
        <v>8空冷式（ヒートポンプ）暖房96.5＜能力≦420段階制御</v>
      </c>
      <c r="U231" s="114" t="s">
        <v>239</v>
      </c>
      <c r="V231" s="115">
        <v>-1.1106544600000001E-2</v>
      </c>
      <c r="W231" s="115">
        <v>1.0111065446</v>
      </c>
      <c r="X231" s="115">
        <v>0.18594431140000001</v>
      </c>
      <c r="Y231" s="115">
        <v>0.91258111659999996</v>
      </c>
      <c r="Z231" s="116">
        <f>VLOOKUP(O231,既存・導入予定!$E$32:$S$43,13,0)</f>
        <v>0.41799999999999998</v>
      </c>
      <c r="AA231" s="117">
        <f t="shared" si="17"/>
        <v>0.99</v>
      </c>
    </row>
    <row r="232" spans="9:27" ht="13.5" customHeight="1">
      <c r="I232" s="105">
        <v>10</v>
      </c>
      <c r="J232" s="107" t="s">
        <v>5</v>
      </c>
      <c r="K232" s="107" t="s">
        <v>337</v>
      </c>
      <c r="L232" s="107" t="s">
        <v>573</v>
      </c>
      <c r="M232" s="88">
        <v>0.22500000000000001</v>
      </c>
      <c r="N232" s="108"/>
      <c r="O232" s="1">
        <v>8</v>
      </c>
      <c r="P232" s="111" t="s">
        <v>102</v>
      </c>
      <c r="Q232" s="111" t="s">
        <v>242</v>
      </c>
      <c r="R232" s="112" t="s">
        <v>96</v>
      </c>
      <c r="S232" s="101" t="s">
        <v>222</v>
      </c>
      <c r="T232" s="113" t="str">
        <f t="shared" si="19"/>
        <v>8空冷式（ヒートポンプ）暖房96.5＜能力≦420スライド弁制御</v>
      </c>
      <c r="U232" s="114" t="s">
        <v>240</v>
      </c>
      <c r="V232" s="115">
        <v>0.17299999999999999</v>
      </c>
      <c r="W232" s="115">
        <v>0.82699999999999996</v>
      </c>
      <c r="X232" s="115">
        <v>0.86133333329999995</v>
      </c>
      <c r="Y232" s="115">
        <v>0.4828333333</v>
      </c>
      <c r="Z232" s="116">
        <f>VLOOKUP(O232,既存・導入予定!$E$32:$S$43,13,0)</f>
        <v>0.41799999999999998</v>
      </c>
      <c r="AA232" s="117">
        <f t="shared" si="17"/>
        <v>0.84199999999999997</v>
      </c>
    </row>
    <row r="233" spans="9:27" ht="13.5" customHeight="1" thickBot="1">
      <c r="I233" s="105">
        <v>10</v>
      </c>
      <c r="J233" s="107" t="s">
        <v>5</v>
      </c>
      <c r="K233" s="107" t="s">
        <v>338</v>
      </c>
      <c r="L233" s="107" t="s">
        <v>574</v>
      </c>
      <c r="M233" s="88">
        <v>0</v>
      </c>
      <c r="N233" s="108"/>
      <c r="O233" s="2">
        <v>8</v>
      </c>
      <c r="P233" s="120" t="s">
        <v>102</v>
      </c>
      <c r="Q233" s="120" t="s">
        <v>242</v>
      </c>
      <c r="R233" s="121" t="s">
        <v>96</v>
      </c>
      <c r="S233" s="122" t="s">
        <v>219</v>
      </c>
      <c r="T233" s="123" t="str">
        <f t="shared" si="19"/>
        <v>8空冷式（ヒートポンプ）暖房96.5＜能力≦420インバータ制御</v>
      </c>
      <c r="U233" s="124" t="s">
        <v>241</v>
      </c>
      <c r="V233" s="125">
        <v>-0.27426738779999998</v>
      </c>
      <c r="W233" s="125">
        <v>1.2742673877999999</v>
      </c>
      <c r="X233" s="125">
        <v>-3.1674462E-2</v>
      </c>
      <c r="Y233" s="125">
        <v>1.1529709249</v>
      </c>
      <c r="Z233" s="126">
        <f>VLOOKUP(O233,既存・導入予定!$E$32:$S$43,13,0)</f>
        <v>0.41799999999999998</v>
      </c>
      <c r="AA233" s="127">
        <f t="shared" si="17"/>
        <v>1.139</v>
      </c>
    </row>
    <row r="234" spans="9:27" ht="13.5" customHeight="1">
      <c r="I234" s="105">
        <v>10</v>
      </c>
      <c r="J234" s="107" t="s">
        <v>6</v>
      </c>
      <c r="K234" s="107" t="s">
        <v>337</v>
      </c>
      <c r="L234" s="107" t="s">
        <v>575</v>
      </c>
      <c r="M234" s="88">
        <v>0.23400000000000001</v>
      </c>
      <c r="N234" s="108"/>
      <c r="O234" s="4">
        <v>9</v>
      </c>
      <c r="P234" s="110" t="s">
        <v>72</v>
      </c>
      <c r="Q234" s="111" t="s">
        <v>103</v>
      </c>
      <c r="R234" s="112" t="s">
        <v>91</v>
      </c>
      <c r="S234" s="101" t="s">
        <v>89</v>
      </c>
      <c r="T234" s="113" t="str">
        <f>O234&amp;P234&amp;Q234&amp;R234&amp;S234</f>
        <v>9水冷式冷房能力≦35ON/OFF制御</v>
      </c>
      <c r="U234" s="114" t="s">
        <v>223</v>
      </c>
      <c r="V234" s="115">
        <v>0.1220657277</v>
      </c>
      <c r="W234" s="115">
        <v>0.87793427229999998</v>
      </c>
      <c r="X234" s="115">
        <v>0.1112216198</v>
      </c>
      <c r="Y234" s="115">
        <v>0.88335632630000005</v>
      </c>
      <c r="Z234" s="116">
        <f>VLOOKUP(O234,既存・導入予定!$E$32:$S$43,13,0)</f>
        <v>0.26400000000000001</v>
      </c>
      <c r="AA234" s="117">
        <f t="shared" si="17"/>
        <v>0.91200000000000003</v>
      </c>
    </row>
    <row r="235" spans="9:27" ht="13.5" customHeight="1">
      <c r="I235" s="105">
        <v>10</v>
      </c>
      <c r="J235" s="107" t="s">
        <v>6</v>
      </c>
      <c r="K235" s="107" t="s">
        <v>338</v>
      </c>
      <c r="L235" s="107" t="s">
        <v>576</v>
      </c>
      <c r="M235" s="88">
        <v>0</v>
      </c>
      <c r="N235" s="108"/>
      <c r="O235" s="4">
        <v>9</v>
      </c>
      <c r="P235" s="110" t="s">
        <v>72</v>
      </c>
      <c r="Q235" s="111" t="s">
        <v>104</v>
      </c>
      <c r="R235" s="112" t="s">
        <v>91</v>
      </c>
      <c r="S235" s="101" t="s">
        <v>88</v>
      </c>
      <c r="T235" s="113" t="str">
        <f t="shared" ref="T235" si="20">O235&amp;P235&amp;Q235&amp;R235&amp;S235</f>
        <v>9水冷式冷房能力≦35段階制御</v>
      </c>
      <c r="U235" s="114" t="s">
        <v>223</v>
      </c>
      <c r="V235" s="115">
        <v>0.1220657277</v>
      </c>
      <c r="W235" s="115">
        <v>0.87793427229999998</v>
      </c>
      <c r="X235" s="115">
        <v>0.1112216198</v>
      </c>
      <c r="Y235" s="115">
        <v>0.88335632630000005</v>
      </c>
      <c r="Z235" s="116">
        <f>VLOOKUP(O235,既存・導入予定!$E$32:$S$43,13,0)</f>
        <v>0.26400000000000001</v>
      </c>
      <c r="AA235" s="117">
        <f t="shared" si="17"/>
        <v>0.91200000000000003</v>
      </c>
    </row>
    <row r="236" spans="9:27" ht="13.5" customHeight="1">
      <c r="I236" s="105">
        <v>10</v>
      </c>
      <c r="J236" s="107" t="s">
        <v>7</v>
      </c>
      <c r="K236" s="107" t="s">
        <v>337</v>
      </c>
      <c r="L236" s="107" t="s">
        <v>577</v>
      </c>
      <c r="M236" s="88">
        <v>0.185</v>
      </c>
      <c r="N236" s="108"/>
      <c r="O236" s="4">
        <v>9</v>
      </c>
      <c r="P236" s="110" t="s">
        <v>72</v>
      </c>
      <c r="Q236" s="111" t="s">
        <v>104</v>
      </c>
      <c r="R236" s="112" t="s">
        <v>92</v>
      </c>
      <c r="S236" s="101" t="s">
        <v>89</v>
      </c>
      <c r="T236" s="113" t="str">
        <f>O236&amp;P236&amp;Q236&amp;R236&amp;S236</f>
        <v>9水冷式冷房35＜能力≦104ON/OFF制御</v>
      </c>
      <c r="U236" s="114" t="s">
        <v>224</v>
      </c>
      <c r="V236" s="115">
        <v>-9.6020889100000006E-2</v>
      </c>
      <c r="W236" s="115">
        <v>1.0960208891000001</v>
      </c>
      <c r="X236" s="115">
        <v>0.2477137086</v>
      </c>
      <c r="Y236" s="115">
        <v>0.92415359019999999</v>
      </c>
      <c r="Z236" s="116">
        <f>VLOOKUP(O236,既存・導入予定!$E$32:$S$43,13,0)</f>
        <v>0.26400000000000001</v>
      </c>
      <c r="AA236" s="117">
        <f t="shared" si="17"/>
        <v>0.98899999999999999</v>
      </c>
    </row>
    <row r="237" spans="9:27" ht="13.5" customHeight="1">
      <c r="I237" s="105">
        <v>10</v>
      </c>
      <c r="J237" s="107" t="s">
        <v>7</v>
      </c>
      <c r="K237" s="107" t="s">
        <v>338</v>
      </c>
      <c r="L237" s="107" t="s">
        <v>578</v>
      </c>
      <c r="M237" s="88">
        <v>0</v>
      </c>
      <c r="N237" s="108"/>
      <c r="O237" s="4">
        <v>9</v>
      </c>
      <c r="P237" s="110" t="s">
        <v>72</v>
      </c>
      <c r="Q237" s="111" t="s">
        <v>104</v>
      </c>
      <c r="R237" s="112" t="s">
        <v>92</v>
      </c>
      <c r="S237" s="101" t="s">
        <v>88</v>
      </c>
      <c r="T237" s="113" t="str">
        <f t="shared" ref="T237:T261" si="21">O237&amp;P237&amp;Q237&amp;R237&amp;S237</f>
        <v>9水冷式冷房35＜能力≦104段階制御</v>
      </c>
      <c r="U237" s="114" t="s">
        <v>224</v>
      </c>
      <c r="V237" s="115">
        <v>-9.6020889100000006E-2</v>
      </c>
      <c r="W237" s="115">
        <v>1.0960208891000001</v>
      </c>
      <c r="X237" s="115">
        <v>0.2477137086</v>
      </c>
      <c r="Y237" s="115">
        <v>0.92415359019999999</v>
      </c>
      <c r="Z237" s="116">
        <f>VLOOKUP(O237,既存・導入予定!$E$32:$S$43,13,0)</f>
        <v>0.26400000000000001</v>
      </c>
      <c r="AA237" s="117">
        <f t="shared" si="17"/>
        <v>0.98899999999999999</v>
      </c>
    </row>
    <row r="238" spans="9:27" ht="13.5" customHeight="1">
      <c r="I238" s="105">
        <v>10</v>
      </c>
      <c r="J238" s="107" t="s">
        <v>8</v>
      </c>
      <c r="K238" s="107" t="s">
        <v>337</v>
      </c>
      <c r="L238" s="107" t="s">
        <v>579</v>
      </c>
      <c r="M238" s="88">
        <v>0.185</v>
      </c>
      <c r="N238" s="108"/>
      <c r="O238" s="4">
        <v>9</v>
      </c>
      <c r="P238" s="110" t="s">
        <v>72</v>
      </c>
      <c r="Q238" s="111" t="s">
        <v>104</v>
      </c>
      <c r="R238" s="112" t="s">
        <v>92</v>
      </c>
      <c r="S238" s="101" t="s">
        <v>219</v>
      </c>
      <c r="T238" s="113" t="str">
        <f t="shared" si="21"/>
        <v>9水冷式冷房35＜能力≦104インバータ制御</v>
      </c>
      <c r="U238" s="114" t="s">
        <v>225</v>
      </c>
      <c r="V238" s="115">
        <v>-0.14000000000000001</v>
      </c>
      <c r="W238" s="115">
        <v>1.1399999999999999</v>
      </c>
      <c r="X238" s="115">
        <v>0.26122065729999999</v>
      </c>
      <c r="Y238" s="115">
        <v>0.93938967139999996</v>
      </c>
      <c r="Z238" s="116">
        <f>VLOOKUP(O238,既存・導入予定!$E$32:$S$43,13,0)</f>
        <v>0.26400000000000001</v>
      </c>
      <c r="AA238" s="117">
        <f t="shared" si="17"/>
        <v>1.008</v>
      </c>
    </row>
    <row r="239" spans="9:27" ht="14.25" customHeight="1">
      <c r="I239" s="105">
        <v>10</v>
      </c>
      <c r="J239" s="107" t="s">
        <v>8</v>
      </c>
      <c r="K239" s="107" t="s">
        <v>338</v>
      </c>
      <c r="L239" s="107" t="s">
        <v>580</v>
      </c>
      <c r="M239" s="88">
        <v>4.4999999999999998E-2</v>
      </c>
      <c r="N239" s="108"/>
      <c r="O239" s="4">
        <v>9</v>
      </c>
      <c r="P239" s="110" t="s">
        <v>72</v>
      </c>
      <c r="Q239" s="111" t="s">
        <v>104</v>
      </c>
      <c r="R239" s="112" t="s">
        <v>93</v>
      </c>
      <c r="S239" s="101" t="s">
        <v>88</v>
      </c>
      <c r="T239" s="113" t="str">
        <f t="shared" si="21"/>
        <v>9水冷式冷房104＜能力≦420段階制御</v>
      </c>
      <c r="U239" s="114" t="s">
        <v>226</v>
      </c>
      <c r="V239" s="115">
        <v>5.0852387499999999E-2</v>
      </c>
      <c r="W239" s="115">
        <v>0.94914761250000002</v>
      </c>
      <c r="X239" s="115">
        <v>0.1907560442</v>
      </c>
      <c r="Y239" s="115">
        <v>0.87919578409999999</v>
      </c>
      <c r="Z239" s="116">
        <f>VLOOKUP(O239,既存・導入予定!$E$32:$S$43,13,0)</f>
        <v>0.26400000000000001</v>
      </c>
      <c r="AA239" s="117">
        <f t="shared" si="17"/>
        <v>0.92900000000000005</v>
      </c>
    </row>
    <row r="240" spans="9:27" ht="13.5" customHeight="1">
      <c r="I240" s="105">
        <v>10</v>
      </c>
      <c r="J240" s="107" t="s">
        <v>9</v>
      </c>
      <c r="K240" s="107" t="s">
        <v>337</v>
      </c>
      <c r="L240" s="107" t="s">
        <v>581</v>
      </c>
      <c r="M240" s="88">
        <v>0.21</v>
      </c>
      <c r="N240" s="108"/>
      <c r="O240" s="4">
        <v>9</v>
      </c>
      <c r="P240" s="110" t="s">
        <v>72</v>
      </c>
      <c r="Q240" s="111" t="s">
        <v>104</v>
      </c>
      <c r="R240" s="112" t="s">
        <v>93</v>
      </c>
      <c r="S240" s="101" t="s">
        <v>222</v>
      </c>
      <c r="T240" s="113" t="str">
        <f t="shared" si="21"/>
        <v>9水冷式冷房104＜能力≦420スライド弁制御</v>
      </c>
      <c r="U240" s="114" t="s">
        <v>227</v>
      </c>
      <c r="V240" s="115">
        <v>0.21872340430000001</v>
      </c>
      <c r="W240" s="115">
        <v>0.78127659569999997</v>
      </c>
      <c r="X240" s="115">
        <v>0.76152586509999998</v>
      </c>
      <c r="Y240" s="115">
        <v>0.50987536529999999</v>
      </c>
      <c r="Z240" s="116">
        <f>VLOOKUP(O240,既存・導入予定!$E$32:$S$43,13,0)</f>
        <v>0.26400000000000001</v>
      </c>
      <c r="AA240" s="117">
        <f t="shared" si="17"/>
        <v>0.71</v>
      </c>
    </row>
    <row r="241" spans="9:27" ht="13.5" customHeight="1" thickBot="1">
      <c r="I241" s="105">
        <v>10</v>
      </c>
      <c r="J241" s="107" t="s">
        <v>9</v>
      </c>
      <c r="K241" s="107" t="s">
        <v>338</v>
      </c>
      <c r="L241" s="107" t="s">
        <v>582</v>
      </c>
      <c r="M241" s="88">
        <v>4.4999999999999998E-2</v>
      </c>
      <c r="N241" s="108"/>
      <c r="O241" s="5">
        <v>9</v>
      </c>
      <c r="P241" s="120" t="s">
        <v>72</v>
      </c>
      <c r="Q241" s="120" t="s">
        <v>104</v>
      </c>
      <c r="R241" s="121" t="s">
        <v>93</v>
      </c>
      <c r="S241" s="122" t="s">
        <v>219</v>
      </c>
      <c r="T241" s="123" t="str">
        <f t="shared" si="21"/>
        <v>9水冷式冷房104＜能力≦420インバータ制御</v>
      </c>
      <c r="U241" s="124" t="s">
        <v>228</v>
      </c>
      <c r="V241" s="125">
        <v>-0.22</v>
      </c>
      <c r="W241" s="125">
        <v>1.22</v>
      </c>
      <c r="X241" s="125">
        <v>0.1733333333</v>
      </c>
      <c r="Y241" s="125">
        <v>1.0233333333000001</v>
      </c>
      <c r="Z241" s="126">
        <f>VLOOKUP(O241,既存・導入予定!$E$32:$S$43,13,0)</f>
        <v>0.26400000000000001</v>
      </c>
      <c r="AA241" s="127">
        <f t="shared" si="17"/>
        <v>1.069</v>
      </c>
    </row>
    <row r="242" spans="9:27" ht="13.5" customHeight="1">
      <c r="I242" s="105">
        <v>10</v>
      </c>
      <c r="J242" s="107" t="s">
        <v>10</v>
      </c>
      <c r="K242" s="107" t="s">
        <v>337</v>
      </c>
      <c r="L242" s="107" t="s">
        <v>583</v>
      </c>
      <c r="M242" s="88">
        <v>0.105</v>
      </c>
      <c r="N242" s="108"/>
      <c r="O242" s="6">
        <v>9</v>
      </c>
      <c r="P242" s="128" t="s">
        <v>141</v>
      </c>
      <c r="Q242" s="128" t="s">
        <v>104</v>
      </c>
      <c r="R242" s="129" t="s">
        <v>94</v>
      </c>
      <c r="S242" s="130" t="s">
        <v>89</v>
      </c>
      <c r="T242" s="131" t="str">
        <f t="shared" si="21"/>
        <v>9空冷式（冷房専用）冷房能力≦31.25ON/OFF制御</v>
      </c>
      <c r="U242" s="132" t="s">
        <v>229</v>
      </c>
      <c r="V242" s="133">
        <v>0.1220657277</v>
      </c>
      <c r="W242" s="133">
        <v>0.87793427229999998</v>
      </c>
      <c r="X242" s="133">
        <v>0.1112216198</v>
      </c>
      <c r="Y242" s="133">
        <v>0.88335632630000005</v>
      </c>
      <c r="Z242" s="134">
        <f>VLOOKUP(O242,既存・導入予定!$E$32:$S$43,13,0)</f>
        <v>0.26400000000000001</v>
      </c>
      <c r="AA242" s="135">
        <f t="shared" si="17"/>
        <v>0.91200000000000003</v>
      </c>
    </row>
    <row r="243" spans="9:27" ht="14.25" customHeight="1">
      <c r="I243" s="105">
        <v>10</v>
      </c>
      <c r="J243" s="107" t="s">
        <v>10</v>
      </c>
      <c r="K243" s="107" t="s">
        <v>338</v>
      </c>
      <c r="L243" s="107" t="s">
        <v>584</v>
      </c>
      <c r="M243" s="88">
        <v>0.121</v>
      </c>
      <c r="N243" s="108"/>
      <c r="O243" s="4">
        <v>9</v>
      </c>
      <c r="P243" s="110" t="s">
        <v>141</v>
      </c>
      <c r="Q243" s="111" t="s">
        <v>104</v>
      </c>
      <c r="R243" s="129" t="s">
        <v>94</v>
      </c>
      <c r="S243" s="101" t="s">
        <v>219</v>
      </c>
      <c r="T243" s="113" t="str">
        <f t="shared" si="21"/>
        <v>9空冷式（冷房専用）冷房能力≦31.25インバータ制御</v>
      </c>
      <c r="U243" s="132" t="s">
        <v>230</v>
      </c>
      <c r="V243" s="115">
        <v>-0.45200000000000001</v>
      </c>
      <c r="W243" s="115">
        <v>1.452</v>
      </c>
      <c r="X243" s="115">
        <v>0.4345164319</v>
      </c>
      <c r="Y243" s="115">
        <v>1.0087417839999999</v>
      </c>
      <c r="Z243" s="116">
        <f>VLOOKUP(O243,既存・導入予定!$E$32:$S$43,13,0)</f>
        <v>0.26400000000000001</v>
      </c>
      <c r="AA243" s="117">
        <f t="shared" si="17"/>
        <v>1.123</v>
      </c>
    </row>
    <row r="244" spans="9:27" ht="13.5" customHeight="1">
      <c r="I244" s="105">
        <v>10</v>
      </c>
      <c r="J244" s="107" t="s">
        <v>11</v>
      </c>
      <c r="K244" s="107" t="s">
        <v>337</v>
      </c>
      <c r="L244" s="107" t="s">
        <v>585</v>
      </c>
      <c r="M244" s="88">
        <v>0.08</v>
      </c>
      <c r="N244" s="108"/>
      <c r="O244" s="4">
        <v>9</v>
      </c>
      <c r="P244" s="110" t="s">
        <v>141</v>
      </c>
      <c r="Q244" s="111" t="s">
        <v>104</v>
      </c>
      <c r="R244" s="112" t="s">
        <v>95</v>
      </c>
      <c r="S244" s="101" t="s">
        <v>89</v>
      </c>
      <c r="T244" s="113" t="str">
        <f t="shared" si="21"/>
        <v>9空冷式（冷房専用）冷房31.25＜能力≦96.5ON/OFF制御</v>
      </c>
      <c r="U244" s="132" t="s">
        <v>231</v>
      </c>
      <c r="V244" s="115">
        <v>-0.10214499170000001</v>
      </c>
      <c r="W244" s="115">
        <v>1.1021449916999999</v>
      </c>
      <c r="X244" s="115">
        <v>0.24536083019999999</v>
      </c>
      <c r="Y244" s="115">
        <v>0.92839208070000001</v>
      </c>
      <c r="Z244" s="116">
        <f>VLOOKUP(O244,既存・導入予定!$E$32:$S$43,13,0)</f>
        <v>0.26400000000000001</v>
      </c>
      <c r="AA244" s="117">
        <f t="shared" si="17"/>
        <v>0.99299999999999999</v>
      </c>
    </row>
    <row r="245" spans="9:27" ht="13.5" customHeight="1">
      <c r="I245" s="105">
        <v>10</v>
      </c>
      <c r="J245" s="107" t="s">
        <v>11</v>
      </c>
      <c r="K245" s="107" t="s">
        <v>338</v>
      </c>
      <c r="L245" s="107" t="s">
        <v>586</v>
      </c>
      <c r="M245" s="88">
        <v>0.16900000000000001</v>
      </c>
      <c r="N245" s="108"/>
      <c r="O245" s="4">
        <v>9</v>
      </c>
      <c r="P245" s="110" t="s">
        <v>141</v>
      </c>
      <c r="Q245" s="111" t="s">
        <v>104</v>
      </c>
      <c r="R245" s="112" t="s">
        <v>95</v>
      </c>
      <c r="S245" s="101" t="s">
        <v>88</v>
      </c>
      <c r="T245" s="113" t="str">
        <f t="shared" si="21"/>
        <v>9空冷式（冷房専用）冷房31.25＜能力≦96.5段階制御</v>
      </c>
      <c r="U245" s="132" t="s">
        <v>231</v>
      </c>
      <c r="V245" s="115">
        <v>-0.10214499170000001</v>
      </c>
      <c r="W245" s="115">
        <v>1.1021449916999999</v>
      </c>
      <c r="X245" s="115">
        <v>0.24536083019999999</v>
      </c>
      <c r="Y245" s="115">
        <v>0.92839208070000001</v>
      </c>
      <c r="Z245" s="116">
        <f>VLOOKUP(O245,既存・導入予定!$E$32:$S$43,13,0)</f>
        <v>0.26400000000000001</v>
      </c>
      <c r="AA245" s="117">
        <f t="shared" si="17"/>
        <v>0.99299999999999999</v>
      </c>
    </row>
    <row r="246" spans="9:27" ht="13.5" customHeight="1">
      <c r="I246" s="105">
        <v>10</v>
      </c>
      <c r="J246" s="107" t="s">
        <v>12</v>
      </c>
      <c r="K246" s="107" t="s">
        <v>337</v>
      </c>
      <c r="L246" s="107" t="s">
        <v>587</v>
      </c>
      <c r="M246" s="88">
        <v>0.29699999999999999</v>
      </c>
      <c r="N246" s="108"/>
      <c r="O246" s="4">
        <v>9</v>
      </c>
      <c r="P246" s="110" t="s">
        <v>141</v>
      </c>
      <c r="Q246" s="111" t="s">
        <v>104</v>
      </c>
      <c r="R246" s="112" t="s">
        <v>95</v>
      </c>
      <c r="S246" s="101" t="s">
        <v>219</v>
      </c>
      <c r="T246" s="113" t="str">
        <f t="shared" si="21"/>
        <v>9空冷式（冷房専用）冷房31.25＜能力≦96.5インバータ制御</v>
      </c>
      <c r="U246" s="132" t="s">
        <v>232</v>
      </c>
      <c r="V246" s="115">
        <v>-0.44831570110000002</v>
      </c>
      <c r="W246" s="115">
        <v>1.4483157011000001</v>
      </c>
      <c r="X246" s="115">
        <v>0.2888480591</v>
      </c>
      <c r="Y246" s="115">
        <v>1.079733821</v>
      </c>
      <c r="Z246" s="116">
        <f>VLOOKUP(O246,既存・導入予定!$E$32:$S$43,13,0)</f>
        <v>0.26400000000000001</v>
      </c>
      <c r="AA246" s="117">
        <f t="shared" si="17"/>
        <v>1.155</v>
      </c>
    </row>
    <row r="247" spans="9:27" ht="13.5" customHeight="1">
      <c r="I247" s="105">
        <v>10</v>
      </c>
      <c r="J247" s="107" t="s">
        <v>12</v>
      </c>
      <c r="K247" s="107" t="s">
        <v>338</v>
      </c>
      <c r="L247" s="107" t="s">
        <v>588</v>
      </c>
      <c r="M247" s="88">
        <v>0</v>
      </c>
      <c r="N247" s="108"/>
      <c r="O247" s="4">
        <v>9</v>
      </c>
      <c r="P247" s="110" t="s">
        <v>141</v>
      </c>
      <c r="Q247" s="111" t="s">
        <v>104</v>
      </c>
      <c r="R247" s="112" t="s">
        <v>96</v>
      </c>
      <c r="S247" s="101" t="s">
        <v>88</v>
      </c>
      <c r="T247" s="113" t="str">
        <f t="shared" si="21"/>
        <v>9空冷式（冷房専用）冷房96.5＜能力≦420段階制御</v>
      </c>
      <c r="U247" s="132" t="s">
        <v>233</v>
      </c>
      <c r="V247" s="115">
        <v>-3.8026303300000001E-2</v>
      </c>
      <c r="W247" s="115">
        <v>1.0380263032999999</v>
      </c>
      <c r="X247" s="115">
        <v>0.22036567970000001</v>
      </c>
      <c r="Y247" s="115">
        <v>0.90883031179999996</v>
      </c>
      <c r="Z247" s="116">
        <f>VLOOKUP(O247,既存・導入予定!$E$32:$S$43,13,0)</f>
        <v>0.26400000000000001</v>
      </c>
      <c r="AA247" s="117">
        <f t="shared" si="17"/>
        <v>0.96699999999999997</v>
      </c>
    </row>
    <row r="248" spans="9:27" ht="13.5" customHeight="1">
      <c r="I248" s="105">
        <v>11</v>
      </c>
      <c r="J248" s="107" t="s">
        <v>1</v>
      </c>
      <c r="K248" s="107" t="s">
        <v>337</v>
      </c>
      <c r="L248" s="107" t="s">
        <v>589</v>
      </c>
      <c r="M248" s="88">
        <v>0.13600000000000001</v>
      </c>
      <c r="N248" s="108"/>
      <c r="O248" s="4">
        <v>9</v>
      </c>
      <c r="P248" s="110" t="s">
        <v>141</v>
      </c>
      <c r="Q248" s="111" t="s">
        <v>104</v>
      </c>
      <c r="R248" s="112" t="s">
        <v>96</v>
      </c>
      <c r="S248" s="101" t="s">
        <v>222</v>
      </c>
      <c r="T248" s="113" t="str">
        <f t="shared" si="21"/>
        <v>9空冷式（冷房専用）冷房96.5＜能力≦420スライド弁制御</v>
      </c>
      <c r="U248" s="132" t="s">
        <v>234</v>
      </c>
      <c r="V248" s="115">
        <v>0.125</v>
      </c>
      <c r="W248" s="115">
        <v>0.875</v>
      </c>
      <c r="X248" s="115">
        <v>0.95833333330000003</v>
      </c>
      <c r="Y248" s="115">
        <v>0.45833333329999998</v>
      </c>
      <c r="Z248" s="116">
        <f>VLOOKUP(O248,既存・導入予定!$E$32:$S$43,13,0)</f>
        <v>0.26400000000000001</v>
      </c>
      <c r="AA248" s="117">
        <f t="shared" si="17"/>
        <v>0.71099999999999997</v>
      </c>
    </row>
    <row r="249" spans="9:27" ht="13.5" customHeight="1" thickBot="1">
      <c r="I249" s="105">
        <v>11</v>
      </c>
      <c r="J249" s="107" t="s">
        <v>1</v>
      </c>
      <c r="K249" s="107" t="s">
        <v>338</v>
      </c>
      <c r="L249" s="107" t="s">
        <v>590</v>
      </c>
      <c r="M249" s="88">
        <v>0.09</v>
      </c>
      <c r="N249" s="108"/>
      <c r="O249" s="5">
        <v>9</v>
      </c>
      <c r="P249" s="120" t="s">
        <v>141</v>
      </c>
      <c r="Q249" s="120" t="s">
        <v>104</v>
      </c>
      <c r="R249" s="121" t="s">
        <v>96</v>
      </c>
      <c r="S249" s="122" t="s">
        <v>219</v>
      </c>
      <c r="T249" s="123" t="str">
        <f t="shared" si="21"/>
        <v>9空冷式（冷房専用）冷房96.5＜能力≦420インバータ制御</v>
      </c>
      <c r="U249" s="124" t="s">
        <v>235</v>
      </c>
      <c r="V249" s="125">
        <v>-0.30225513710000002</v>
      </c>
      <c r="W249" s="125">
        <v>1.3022551371</v>
      </c>
      <c r="X249" s="125">
        <v>-0.1552682987</v>
      </c>
      <c r="Y249" s="125">
        <v>1.2287617179000001</v>
      </c>
      <c r="Z249" s="126">
        <f>VLOOKUP(O249,既存・導入予定!$E$32:$S$43,13,0)</f>
        <v>0.26400000000000001</v>
      </c>
      <c r="AA249" s="127">
        <f t="shared" si="17"/>
        <v>1.1870000000000001</v>
      </c>
    </row>
    <row r="250" spans="9:27" ht="13.5" customHeight="1">
      <c r="I250" s="105">
        <v>11</v>
      </c>
      <c r="J250" s="107" t="s">
        <v>2</v>
      </c>
      <c r="K250" s="107" t="s">
        <v>337</v>
      </c>
      <c r="L250" s="107" t="s">
        <v>591</v>
      </c>
      <c r="M250" s="88">
        <v>0.14799999999999999</v>
      </c>
      <c r="N250" s="108"/>
      <c r="O250" s="6">
        <v>9</v>
      </c>
      <c r="P250" s="128" t="s">
        <v>102</v>
      </c>
      <c r="Q250" s="128" t="s">
        <v>104</v>
      </c>
      <c r="R250" s="129" t="s">
        <v>94</v>
      </c>
      <c r="S250" s="130" t="s">
        <v>89</v>
      </c>
      <c r="T250" s="131" t="str">
        <f t="shared" si="21"/>
        <v>9空冷式（ヒートポンプ）冷房能力≦31.25ON/OFF制御</v>
      </c>
      <c r="U250" s="132" t="s">
        <v>236</v>
      </c>
      <c r="V250" s="133">
        <v>0.1220657277</v>
      </c>
      <c r="W250" s="133">
        <v>0.87793427229999998</v>
      </c>
      <c r="X250" s="133">
        <v>0.1112216198</v>
      </c>
      <c r="Y250" s="133">
        <v>0.88335632630000005</v>
      </c>
      <c r="Z250" s="134">
        <f>VLOOKUP(O250,既存・導入予定!$E$32:$S$43,13,0)</f>
        <v>0.26400000000000001</v>
      </c>
      <c r="AA250" s="135">
        <f t="shared" si="17"/>
        <v>0.91200000000000003</v>
      </c>
    </row>
    <row r="251" spans="9:27" ht="13.5" customHeight="1">
      <c r="I251" s="105">
        <v>11</v>
      </c>
      <c r="J251" s="107" t="s">
        <v>2</v>
      </c>
      <c r="K251" s="107" t="s">
        <v>338</v>
      </c>
      <c r="L251" s="107" t="s">
        <v>592</v>
      </c>
      <c r="M251" s="88">
        <v>9.7000000000000003E-2</v>
      </c>
      <c r="N251" s="108"/>
      <c r="O251" s="4">
        <v>9</v>
      </c>
      <c r="P251" s="111" t="s">
        <v>102</v>
      </c>
      <c r="Q251" s="111" t="s">
        <v>104</v>
      </c>
      <c r="R251" s="112" t="s">
        <v>95</v>
      </c>
      <c r="S251" s="101" t="s">
        <v>88</v>
      </c>
      <c r="T251" s="113" t="str">
        <f t="shared" si="21"/>
        <v>9空冷式（ヒートポンプ）冷房31.25＜能力≦96.5段階制御</v>
      </c>
      <c r="U251" s="114" t="s">
        <v>237</v>
      </c>
      <c r="V251" s="115">
        <v>-7.3641976200000001E-2</v>
      </c>
      <c r="W251" s="115">
        <v>1.0736419762</v>
      </c>
      <c r="X251" s="115">
        <v>0.25312061679999998</v>
      </c>
      <c r="Y251" s="115">
        <v>0.91026067970000002</v>
      </c>
      <c r="Z251" s="116">
        <f>VLOOKUP(O251,既存・導入予定!$E$32:$S$43,13,0)</f>
        <v>0.26400000000000001</v>
      </c>
      <c r="AA251" s="117">
        <f t="shared" si="17"/>
        <v>0.97699999999999998</v>
      </c>
    </row>
    <row r="252" spans="9:27" ht="13.5" customHeight="1">
      <c r="I252" s="105">
        <v>11</v>
      </c>
      <c r="J252" s="107" t="s">
        <v>3</v>
      </c>
      <c r="K252" s="107" t="s">
        <v>337</v>
      </c>
      <c r="L252" s="107" t="s">
        <v>593</v>
      </c>
      <c r="M252" s="88">
        <v>9.5000000000000001E-2</v>
      </c>
      <c r="N252" s="108"/>
      <c r="O252" s="4">
        <v>9</v>
      </c>
      <c r="P252" s="111" t="s">
        <v>102</v>
      </c>
      <c r="Q252" s="111" t="s">
        <v>104</v>
      </c>
      <c r="R252" s="112" t="s">
        <v>95</v>
      </c>
      <c r="S252" s="101" t="s">
        <v>219</v>
      </c>
      <c r="T252" s="113" t="str">
        <f t="shared" si="21"/>
        <v>9空冷式（ヒートポンプ）冷房31.25＜能力≦96.5インバータ制御</v>
      </c>
      <c r="U252" s="114" t="s">
        <v>238</v>
      </c>
      <c r="V252" s="115">
        <v>-0.1910561449</v>
      </c>
      <c r="W252" s="115">
        <v>1.1910561448999999</v>
      </c>
      <c r="X252" s="115">
        <v>0.20284681330000001</v>
      </c>
      <c r="Y252" s="115">
        <v>0.99410466580000001</v>
      </c>
      <c r="Z252" s="116">
        <f>VLOOKUP(O252,既存・導入予定!$E$32:$S$43,13,0)</f>
        <v>0.26400000000000001</v>
      </c>
      <c r="AA252" s="117">
        <f t="shared" si="17"/>
        <v>1.0469999999999999</v>
      </c>
    </row>
    <row r="253" spans="9:27" ht="13.5" customHeight="1">
      <c r="I253" s="105">
        <v>11</v>
      </c>
      <c r="J253" s="107" t="s">
        <v>3</v>
      </c>
      <c r="K253" s="107" t="s">
        <v>338</v>
      </c>
      <c r="L253" s="107" t="s">
        <v>594</v>
      </c>
      <c r="M253" s="88">
        <v>8.1000000000000003E-2</v>
      </c>
      <c r="N253" s="108"/>
      <c r="O253" s="4">
        <v>9</v>
      </c>
      <c r="P253" s="111" t="s">
        <v>102</v>
      </c>
      <c r="Q253" s="111" t="s">
        <v>104</v>
      </c>
      <c r="R253" s="112" t="s">
        <v>96</v>
      </c>
      <c r="S253" s="101" t="s">
        <v>88</v>
      </c>
      <c r="T253" s="113" t="str">
        <f t="shared" si="21"/>
        <v>9空冷式（ヒートポンプ）冷房96.5＜能力≦420段階制御</v>
      </c>
      <c r="U253" s="114" t="s">
        <v>239</v>
      </c>
      <c r="V253" s="115">
        <v>-1.1106544600000001E-2</v>
      </c>
      <c r="W253" s="115">
        <v>1.0111065446</v>
      </c>
      <c r="X253" s="115">
        <v>0.18594431140000001</v>
      </c>
      <c r="Y253" s="115">
        <v>0.91258111659999996</v>
      </c>
      <c r="Z253" s="116">
        <f>VLOOKUP(O253,既存・導入予定!$E$32:$S$43,13,0)</f>
        <v>0.26400000000000001</v>
      </c>
      <c r="AA253" s="117">
        <f t="shared" si="17"/>
        <v>0.96099999999999997</v>
      </c>
    </row>
    <row r="254" spans="9:27" ht="13.5" customHeight="1">
      <c r="I254" s="105">
        <v>11</v>
      </c>
      <c r="J254" s="107" t="s">
        <v>4</v>
      </c>
      <c r="K254" s="107" t="s">
        <v>337</v>
      </c>
      <c r="L254" s="107" t="s">
        <v>595</v>
      </c>
      <c r="M254" s="88">
        <v>5.8000000000000003E-2</v>
      </c>
      <c r="N254" s="108"/>
      <c r="O254" s="4">
        <v>9</v>
      </c>
      <c r="P254" s="111" t="s">
        <v>102</v>
      </c>
      <c r="Q254" s="111" t="s">
        <v>104</v>
      </c>
      <c r="R254" s="112" t="s">
        <v>96</v>
      </c>
      <c r="S254" s="101" t="s">
        <v>222</v>
      </c>
      <c r="T254" s="113" t="str">
        <f t="shared" si="21"/>
        <v>9空冷式（ヒートポンプ）冷房96.5＜能力≦420スライド弁制御</v>
      </c>
      <c r="U254" s="114" t="s">
        <v>240</v>
      </c>
      <c r="V254" s="115">
        <v>0.17299999999999999</v>
      </c>
      <c r="W254" s="115">
        <v>0.82699999999999996</v>
      </c>
      <c r="X254" s="115">
        <v>0.86133333329999995</v>
      </c>
      <c r="Y254" s="115">
        <v>0.4828333333</v>
      </c>
      <c r="Z254" s="116">
        <f>VLOOKUP(O254,既存・導入予定!$E$32:$S$43,13,0)</f>
        <v>0.26400000000000001</v>
      </c>
      <c r="AA254" s="117">
        <f t="shared" si="17"/>
        <v>0.71</v>
      </c>
    </row>
    <row r="255" spans="9:27" ht="13.5" customHeight="1" thickBot="1">
      <c r="I255" s="105">
        <v>11</v>
      </c>
      <c r="J255" s="107" t="s">
        <v>4</v>
      </c>
      <c r="K255" s="107" t="s">
        <v>338</v>
      </c>
      <c r="L255" s="107" t="s">
        <v>596</v>
      </c>
      <c r="M255" s="88">
        <v>0.16600000000000001</v>
      </c>
      <c r="N255" s="108"/>
      <c r="O255" s="5">
        <v>9</v>
      </c>
      <c r="P255" s="120" t="s">
        <v>102</v>
      </c>
      <c r="Q255" s="120" t="s">
        <v>104</v>
      </c>
      <c r="R255" s="121" t="s">
        <v>96</v>
      </c>
      <c r="S255" s="122" t="s">
        <v>219</v>
      </c>
      <c r="T255" s="123" t="str">
        <f t="shared" si="21"/>
        <v>9空冷式（ヒートポンプ）冷房96.5＜能力≦420インバータ制御</v>
      </c>
      <c r="U255" s="124" t="s">
        <v>241</v>
      </c>
      <c r="V255" s="125">
        <v>-0.27426738779999998</v>
      </c>
      <c r="W255" s="125">
        <v>1.2742673877999999</v>
      </c>
      <c r="X255" s="125">
        <v>-3.1674462E-2</v>
      </c>
      <c r="Y255" s="125">
        <v>1.1529709249</v>
      </c>
      <c r="Z255" s="126">
        <f>VLOOKUP(O255,既存・導入予定!$E$32:$S$43,13,0)</f>
        <v>0.26400000000000001</v>
      </c>
      <c r="AA255" s="127">
        <f t="shared" si="17"/>
        <v>1.1439999999999999</v>
      </c>
    </row>
    <row r="256" spans="9:27" ht="13.5" customHeight="1">
      <c r="I256" s="105">
        <v>11</v>
      </c>
      <c r="J256" s="107" t="s">
        <v>5</v>
      </c>
      <c r="K256" s="107" t="s">
        <v>337</v>
      </c>
      <c r="L256" s="107" t="s">
        <v>597</v>
      </c>
      <c r="M256" s="88">
        <v>0.126</v>
      </c>
      <c r="N256" s="108"/>
      <c r="O256" s="82">
        <v>9</v>
      </c>
      <c r="P256" s="136" t="s">
        <v>102</v>
      </c>
      <c r="Q256" s="136" t="s">
        <v>242</v>
      </c>
      <c r="R256" s="137" t="s">
        <v>94</v>
      </c>
      <c r="S256" s="138" t="s">
        <v>89</v>
      </c>
      <c r="T256" s="139" t="str">
        <f t="shared" si="21"/>
        <v>9空冷式（ヒートポンプ）暖房能力≦31.25ON/OFF制御</v>
      </c>
      <c r="U256" s="140" t="s">
        <v>236</v>
      </c>
      <c r="V256" s="141">
        <v>0.1220657277</v>
      </c>
      <c r="W256" s="141">
        <v>0.87793427229999998</v>
      </c>
      <c r="X256" s="141">
        <v>0.1112216198</v>
      </c>
      <c r="Y256" s="141">
        <v>0.88335632630000005</v>
      </c>
      <c r="Z256" s="142">
        <f>VLOOKUP(O256,既存・導入予定!$E$32:$S$43,13,0)</f>
        <v>0.26400000000000001</v>
      </c>
      <c r="AA256" s="143">
        <f t="shared" si="17"/>
        <v>0.91200000000000003</v>
      </c>
    </row>
    <row r="257" spans="9:27" ht="13.5" customHeight="1">
      <c r="I257" s="105">
        <v>11</v>
      </c>
      <c r="J257" s="107" t="s">
        <v>5</v>
      </c>
      <c r="K257" s="107" t="s">
        <v>338</v>
      </c>
      <c r="L257" s="107" t="s">
        <v>598</v>
      </c>
      <c r="M257" s="88">
        <v>9.5000000000000001E-2</v>
      </c>
      <c r="N257" s="108"/>
      <c r="O257" s="4">
        <v>9</v>
      </c>
      <c r="P257" s="111" t="s">
        <v>102</v>
      </c>
      <c r="Q257" s="111" t="s">
        <v>242</v>
      </c>
      <c r="R257" s="112" t="s">
        <v>95</v>
      </c>
      <c r="S257" s="101" t="s">
        <v>88</v>
      </c>
      <c r="T257" s="113" t="str">
        <f t="shared" si="21"/>
        <v>9空冷式（ヒートポンプ）暖房31.25＜能力≦96.5段階制御</v>
      </c>
      <c r="U257" s="114" t="s">
        <v>237</v>
      </c>
      <c r="V257" s="115">
        <v>-7.3641976200000001E-2</v>
      </c>
      <c r="W257" s="115">
        <v>1.0736419762</v>
      </c>
      <c r="X257" s="115">
        <v>0.25312061679999998</v>
      </c>
      <c r="Y257" s="115">
        <v>0.91026067970000002</v>
      </c>
      <c r="Z257" s="116">
        <f>VLOOKUP(O257,既存・導入予定!$E$32:$S$43,13,0)</f>
        <v>0.26400000000000001</v>
      </c>
      <c r="AA257" s="117">
        <f t="shared" si="17"/>
        <v>0.97699999999999998</v>
      </c>
    </row>
    <row r="258" spans="9:27" ht="13.5" customHeight="1">
      <c r="I258" s="105">
        <v>11</v>
      </c>
      <c r="J258" s="107" t="s">
        <v>6</v>
      </c>
      <c r="K258" s="107" t="s">
        <v>337</v>
      </c>
      <c r="L258" s="107" t="s">
        <v>599</v>
      </c>
      <c r="M258" s="88">
        <v>0.11</v>
      </c>
      <c r="N258" s="108"/>
      <c r="O258" s="4">
        <v>9</v>
      </c>
      <c r="P258" s="111" t="s">
        <v>102</v>
      </c>
      <c r="Q258" s="111" t="s">
        <v>242</v>
      </c>
      <c r="R258" s="112" t="s">
        <v>95</v>
      </c>
      <c r="S258" s="101" t="s">
        <v>219</v>
      </c>
      <c r="T258" s="113" t="str">
        <f t="shared" si="21"/>
        <v>9空冷式（ヒートポンプ）暖房31.25＜能力≦96.5インバータ制御</v>
      </c>
      <c r="U258" s="114" t="s">
        <v>238</v>
      </c>
      <c r="V258" s="115">
        <v>-0.1910561449</v>
      </c>
      <c r="W258" s="115">
        <v>1.1910561448999999</v>
      </c>
      <c r="X258" s="115">
        <v>0.20284681330000001</v>
      </c>
      <c r="Y258" s="115">
        <v>0.99410466580000001</v>
      </c>
      <c r="Z258" s="116">
        <f>VLOOKUP(O258,既存・導入予定!$E$32:$S$43,13,0)</f>
        <v>0.26400000000000001</v>
      </c>
      <c r="AA258" s="117">
        <f t="shared" si="17"/>
        <v>1.0469999999999999</v>
      </c>
    </row>
    <row r="259" spans="9:27" ht="13.5" customHeight="1">
      <c r="I259" s="105">
        <v>11</v>
      </c>
      <c r="J259" s="107" t="s">
        <v>6</v>
      </c>
      <c r="K259" s="107" t="s">
        <v>338</v>
      </c>
      <c r="L259" s="107" t="s">
        <v>600</v>
      </c>
      <c r="M259" s="88">
        <v>0.114</v>
      </c>
      <c r="N259" s="108"/>
      <c r="O259" s="4">
        <v>9</v>
      </c>
      <c r="P259" s="111" t="s">
        <v>102</v>
      </c>
      <c r="Q259" s="111" t="s">
        <v>242</v>
      </c>
      <c r="R259" s="112" t="s">
        <v>96</v>
      </c>
      <c r="S259" s="101" t="s">
        <v>88</v>
      </c>
      <c r="T259" s="113" t="str">
        <f t="shared" si="21"/>
        <v>9空冷式（ヒートポンプ）暖房96.5＜能力≦420段階制御</v>
      </c>
      <c r="U259" s="114" t="s">
        <v>239</v>
      </c>
      <c r="V259" s="115">
        <v>-1.1106544600000001E-2</v>
      </c>
      <c r="W259" s="115">
        <v>1.0111065446</v>
      </c>
      <c r="X259" s="115">
        <v>0.18594431140000001</v>
      </c>
      <c r="Y259" s="115">
        <v>0.91258111659999996</v>
      </c>
      <c r="Z259" s="116">
        <f>VLOOKUP(O259,既存・導入予定!$E$32:$S$43,13,0)</f>
        <v>0.26400000000000001</v>
      </c>
      <c r="AA259" s="117">
        <f t="shared" si="17"/>
        <v>0.96099999999999997</v>
      </c>
    </row>
    <row r="260" spans="9:27" ht="13.5" customHeight="1">
      <c r="I260" s="105">
        <v>11</v>
      </c>
      <c r="J260" s="107" t="s">
        <v>7</v>
      </c>
      <c r="K260" s="107" t="s">
        <v>337</v>
      </c>
      <c r="L260" s="107" t="s">
        <v>601</v>
      </c>
      <c r="M260" s="88">
        <v>0.109</v>
      </c>
      <c r="N260" s="108"/>
      <c r="O260" s="4">
        <v>9</v>
      </c>
      <c r="P260" s="111" t="s">
        <v>102</v>
      </c>
      <c r="Q260" s="111" t="s">
        <v>242</v>
      </c>
      <c r="R260" s="112" t="s">
        <v>96</v>
      </c>
      <c r="S260" s="101" t="s">
        <v>222</v>
      </c>
      <c r="T260" s="113" t="str">
        <f t="shared" si="21"/>
        <v>9空冷式（ヒートポンプ）暖房96.5＜能力≦420スライド弁制御</v>
      </c>
      <c r="U260" s="114" t="s">
        <v>240</v>
      </c>
      <c r="V260" s="115">
        <v>0.17299999999999999</v>
      </c>
      <c r="W260" s="115">
        <v>0.82699999999999996</v>
      </c>
      <c r="X260" s="115">
        <v>0.86133333329999995</v>
      </c>
      <c r="Y260" s="115">
        <v>0.4828333333</v>
      </c>
      <c r="Z260" s="116">
        <f>VLOOKUP(O260,既存・導入予定!$E$32:$S$43,13,0)</f>
        <v>0.26400000000000001</v>
      </c>
      <c r="AA260" s="117">
        <f t="shared" si="17"/>
        <v>0.71</v>
      </c>
    </row>
    <row r="261" spans="9:27" ht="13.5" customHeight="1" thickBot="1">
      <c r="I261" s="105">
        <v>11</v>
      </c>
      <c r="J261" s="107" t="s">
        <v>7</v>
      </c>
      <c r="K261" s="107" t="s">
        <v>338</v>
      </c>
      <c r="L261" s="107" t="s">
        <v>602</v>
      </c>
      <c r="M261" s="88">
        <v>0.104</v>
      </c>
      <c r="N261" s="108"/>
      <c r="O261" s="5">
        <v>9</v>
      </c>
      <c r="P261" s="120" t="s">
        <v>102</v>
      </c>
      <c r="Q261" s="120" t="s">
        <v>242</v>
      </c>
      <c r="R261" s="121" t="s">
        <v>96</v>
      </c>
      <c r="S261" s="122" t="s">
        <v>219</v>
      </c>
      <c r="T261" s="123" t="str">
        <f t="shared" si="21"/>
        <v>9空冷式（ヒートポンプ）暖房96.5＜能力≦420インバータ制御</v>
      </c>
      <c r="U261" s="124" t="s">
        <v>241</v>
      </c>
      <c r="V261" s="125">
        <v>-0.27426738779999998</v>
      </c>
      <c r="W261" s="125">
        <v>1.2742673877999999</v>
      </c>
      <c r="X261" s="125">
        <v>-3.1674462E-2</v>
      </c>
      <c r="Y261" s="125">
        <v>1.1529709249</v>
      </c>
      <c r="Z261" s="126">
        <f>VLOOKUP(O261,既存・導入予定!$E$32:$S$43,13,0)</f>
        <v>0.26400000000000001</v>
      </c>
      <c r="AA261" s="127">
        <f t="shared" si="17"/>
        <v>1.1439999999999999</v>
      </c>
    </row>
    <row r="262" spans="9:27" ht="13.5" customHeight="1">
      <c r="I262" s="105">
        <v>11</v>
      </c>
      <c r="J262" s="107" t="s">
        <v>8</v>
      </c>
      <c r="K262" s="107" t="s">
        <v>337</v>
      </c>
      <c r="L262" s="107" t="s">
        <v>603</v>
      </c>
      <c r="M262" s="88">
        <v>0.104</v>
      </c>
      <c r="N262" s="108"/>
      <c r="O262" s="1">
        <v>10</v>
      </c>
      <c r="P262" s="110" t="s">
        <v>72</v>
      </c>
      <c r="Q262" s="111" t="s">
        <v>103</v>
      </c>
      <c r="R262" s="112" t="s">
        <v>91</v>
      </c>
      <c r="S262" s="101" t="s">
        <v>89</v>
      </c>
      <c r="T262" s="113" t="str">
        <f>O262&amp;P262&amp;Q262&amp;R262&amp;S262</f>
        <v>10水冷式冷房能力≦35ON/OFF制御</v>
      </c>
      <c r="U262" s="114" t="s">
        <v>223</v>
      </c>
      <c r="V262" s="115">
        <v>0.1220657277</v>
      </c>
      <c r="W262" s="115">
        <v>0.87793427229999998</v>
      </c>
      <c r="X262" s="115">
        <v>0.1112216198</v>
      </c>
      <c r="Y262" s="115">
        <v>0.88335632630000005</v>
      </c>
      <c r="Z262" s="116">
        <f>VLOOKUP(O262,既存・導入予定!$E$32:$S$43,13,0)</f>
        <v>0.121</v>
      </c>
      <c r="AA262" s="117">
        <f t="shared" si="17"/>
        <v>0.89600000000000002</v>
      </c>
    </row>
    <row r="263" spans="9:27" ht="13.5" customHeight="1">
      <c r="I263" s="105">
        <v>11</v>
      </c>
      <c r="J263" s="107" t="s">
        <v>8</v>
      </c>
      <c r="K263" s="107" t="s">
        <v>338</v>
      </c>
      <c r="L263" s="107" t="s">
        <v>604</v>
      </c>
      <c r="M263" s="88">
        <v>0.20200000000000001</v>
      </c>
      <c r="N263" s="108"/>
      <c r="O263" s="1">
        <v>10</v>
      </c>
      <c r="P263" s="110" t="s">
        <v>72</v>
      </c>
      <c r="Q263" s="111" t="s">
        <v>104</v>
      </c>
      <c r="R263" s="112" t="s">
        <v>91</v>
      </c>
      <c r="S263" s="101" t="s">
        <v>88</v>
      </c>
      <c r="T263" s="113" t="str">
        <f t="shared" ref="T263" si="22">O263&amp;P263&amp;Q263&amp;R263&amp;S263</f>
        <v>10水冷式冷房能力≦35段階制御</v>
      </c>
      <c r="U263" s="114" t="s">
        <v>223</v>
      </c>
      <c r="V263" s="115">
        <v>0.1220657277</v>
      </c>
      <c r="W263" s="115">
        <v>0.87793427229999998</v>
      </c>
      <c r="X263" s="115">
        <v>0.1112216198</v>
      </c>
      <c r="Y263" s="115">
        <v>0.88335632630000005</v>
      </c>
      <c r="Z263" s="116">
        <f>VLOOKUP(O263,既存・導入予定!$E$32:$S$43,13,0)</f>
        <v>0.121</v>
      </c>
      <c r="AA263" s="117">
        <f t="shared" si="17"/>
        <v>0.89600000000000002</v>
      </c>
    </row>
    <row r="264" spans="9:27" ht="13.5" customHeight="1">
      <c r="I264" s="105">
        <v>11</v>
      </c>
      <c r="J264" s="107" t="s">
        <v>9</v>
      </c>
      <c r="K264" s="107" t="s">
        <v>337</v>
      </c>
      <c r="L264" s="107" t="s">
        <v>605</v>
      </c>
      <c r="M264" s="88">
        <v>0.16900000000000001</v>
      </c>
      <c r="N264" s="108"/>
      <c r="O264" s="1">
        <v>10</v>
      </c>
      <c r="P264" s="110" t="s">
        <v>72</v>
      </c>
      <c r="Q264" s="111" t="s">
        <v>104</v>
      </c>
      <c r="R264" s="112" t="s">
        <v>92</v>
      </c>
      <c r="S264" s="101" t="s">
        <v>89</v>
      </c>
      <c r="T264" s="113" t="str">
        <f>O264&amp;P264&amp;Q264&amp;R264&amp;S264</f>
        <v>10水冷式冷房35＜能力≦104ON/OFF制御</v>
      </c>
      <c r="U264" s="114" t="s">
        <v>224</v>
      </c>
      <c r="V264" s="115">
        <v>-9.6020889100000006E-2</v>
      </c>
      <c r="W264" s="115">
        <v>1.0960208891000001</v>
      </c>
      <c r="X264" s="115">
        <v>0.2477137086</v>
      </c>
      <c r="Y264" s="115">
        <v>0.92415359019999999</v>
      </c>
      <c r="Z264" s="116">
        <f>VLOOKUP(O264,既存・導入予定!$E$32:$S$43,13,0)</f>
        <v>0.121</v>
      </c>
      <c r="AA264" s="117">
        <f t="shared" si="17"/>
        <v>0.95399999999999996</v>
      </c>
    </row>
    <row r="265" spans="9:27" ht="13.5" customHeight="1">
      <c r="I265" s="105">
        <v>11</v>
      </c>
      <c r="J265" s="107" t="s">
        <v>9</v>
      </c>
      <c r="K265" s="107" t="s">
        <v>338</v>
      </c>
      <c r="L265" s="107" t="s">
        <v>606</v>
      </c>
      <c r="M265" s="88">
        <v>0.13100000000000001</v>
      </c>
      <c r="N265" s="108"/>
      <c r="O265" s="1">
        <v>10</v>
      </c>
      <c r="P265" s="110" t="s">
        <v>72</v>
      </c>
      <c r="Q265" s="111" t="s">
        <v>104</v>
      </c>
      <c r="R265" s="112" t="s">
        <v>92</v>
      </c>
      <c r="S265" s="101" t="s">
        <v>88</v>
      </c>
      <c r="T265" s="113" t="str">
        <f t="shared" ref="T265:T289" si="23">O265&amp;P265&amp;Q265&amp;R265&amp;S265</f>
        <v>10水冷式冷房35＜能力≦104段階制御</v>
      </c>
      <c r="U265" s="114" t="s">
        <v>224</v>
      </c>
      <c r="V265" s="115">
        <v>-9.6020889100000006E-2</v>
      </c>
      <c r="W265" s="115">
        <v>1.0960208891000001</v>
      </c>
      <c r="X265" s="115">
        <v>0.2477137086</v>
      </c>
      <c r="Y265" s="115">
        <v>0.92415359019999999</v>
      </c>
      <c r="Z265" s="116">
        <f>VLOOKUP(O265,既存・導入予定!$E$32:$S$43,13,0)</f>
        <v>0.121</v>
      </c>
      <c r="AA265" s="117">
        <f t="shared" si="17"/>
        <v>0.95399999999999996</v>
      </c>
    </row>
    <row r="266" spans="9:27" ht="13.5" customHeight="1">
      <c r="I266" s="105">
        <v>11</v>
      </c>
      <c r="J266" s="107" t="s">
        <v>10</v>
      </c>
      <c r="K266" s="107" t="s">
        <v>337</v>
      </c>
      <c r="L266" s="107" t="s">
        <v>607</v>
      </c>
      <c r="M266" s="88">
        <v>0</v>
      </c>
      <c r="N266" s="108"/>
      <c r="O266" s="1">
        <v>10</v>
      </c>
      <c r="P266" s="110" t="s">
        <v>72</v>
      </c>
      <c r="Q266" s="111" t="s">
        <v>104</v>
      </c>
      <c r="R266" s="112" t="s">
        <v>92</v>
      </c>
      <c r="S266" s="101" t="s">
        <v>219</v>
      </c>
      <c r="T266" s="113" t="str">
        <f t="shared" si="23"/>
        <v>10水冷式冷房35＜能力≦104インバータ制御</v>
      </c>
      <c r="U266" s="114" t="s">
        <v>225</v>
      </c>
      <c r="V266" s="115">
        <v>-0.14000000000000001</v>
      </c>
      <c r="W266" s="115">
        <v>1.1399999999999999</v>
      </c>
      <c r="X266" s="115">
        <v>0.26122065729999999</v>
      </c>
      <c r="Y266" s="115">
        <v>0.93938967139999996</v>
      </c>
      <c r="Z266" s="116">
        <f>VLOOKUP(O266,既存・導入予定!$E$32:$S$43,13,0)</f>
        <v>0.121</v>
      </c>
      <c r="AA266" s="117">
        <f t="shared" si="17"/>
        <v>0.97</v>
      </c>
    </row>
    <row r="267" spans="9:27" ht="13.5" customHeight="1">
      <c r="I267" s="105">
        <v>11</v>
      </c>
      <c r="J267" s="107" t="s">
        <v>10</v>
      </c>
      <c r="K267" s="107" t="s">
        <v>338</v>
      </c>
      <c r="L267" s="107" t="s">
        <v>608</v>
      </c>
      <c r="M267" s="88">
        <v>0.254</v>
      </c>
      <c r="N267" s="108"/>
      <c r="O267" s="1">
        <v>10</v>
      </c>
      <c r="P267" s="110" t="s">
        <v>72</v>
      </c>
      <c r="Q267" s="111" t="s">
        <v>104</v>
      </c>
      <c r="R267" s="112" t="s">
        <v>93</v>
      </c>
      <c r="S267" s="101" t="s">
        <v>88</v>
      </c>
      <c r="T267" s="113" t="str">
        <f t="shared" si="23"/>
        <v>10水冷式冷房104＜能力≦420段階制御</v>
      </c>
      <c r="U267" s="114" t="s">
        <v>226</v>
      </c>
      <c r="V267" s="115">
        <v>5.0852387499999999E-2</v>
      </c>
      <c r="W267" s="115">
        <v>0.94914761250000002</v>
      </c>
      <c r="X267" s="115">
        <v>0.1907560442</v>
      </c>
      <c r="Y267" s="115">
        <v>0.87919578409999999</v>
      </c>
      <c r="Z267" s="116">
        <f>VLOOKUP(O267,既存・導入予定!$E$32:$S$43,13,0)</f>
        <v>0.121</v>
      </c>
      <c r="AA267" s="117">
        <f t="shared" ref="AA267:AA330" si="24">ROUNDDOWN(IF(Z267&gt;=0.5,V267*Z267+W267,X267*Z267+Y267),3)</f>
        <v>0.90200000000000002</v>
      </c>
    </row>
    <row r="268" spans="9:27" ht="13.5" customHeight="1">
      <c r="I268" s="105">
        <v>11</v>
      </c>
      <c r="J268" s="107" t="s">
        <v>11</v>
      </c>
      <c r="K268" s="107" t="s">
        <v>337</v>
      </c>
      <c r="L268" s="107" t="s">
        <v>609</v>
      </c>
      <c r="M268" s="88">
        <v>0</v>
      </c>
      <c r="N268" s="108"/>
      <c r="O268" s="1">
        <v>10</v>
      </c>
      <c r="P268" s="110" t="s">
        <v>72</v>
      </c>
      <c r="Q268" s="111" t="s">
        <v>104</v>
      </c>
      <c r="R268" s="112" t="s">
        <v>93</v>
      </c>
      <c r="S268" s="101" t="s">
        <v>222</v>
      </c>
      <c r="T268" s="113" t="str">
        <f t="shared" si="23"/>
        <v>10水冷式冷房104＜能力≦420スライド弁制御</v>
      </c>
      <c r="U268" s="114" t="s">
        <v>227</v>
      </c>
      <c r="V268" s="115">
        <v>0.21872340430000001</v>
      </c>
      <c r="W268" s="115">
        <v>0.78127659569999997</v>
      </c>
      <c r="X268" s="115">
        <v>0.76152586509999998</v>
      </c>
      <c r="Y268" s="115">
        <v>0.50987536529999999</v>
      </c>
      <c r="Z268" s="116">
        <f>VLOOKUP(O268,既存・導入予定!$E$32:$S$43,13,0)</f>
        <v>0.121</v>
      </c>
      <c r="AA268" s="117">
        <f t="shared" si="24"/>
        <v>0.60199999999999998</v>
      </c>
    </row>
    <row r="269" spans="9:27" ht="13.5" customHeight="1" thickBot="1">
      <c r="I269" s="105">
        <v>11</v>
      </c>
      <c r="J269" s="107" t="s">
        <v>11</v>
      </c>
      <c r="K269" s="107" t="s">
        <v>338</v>
      </c>
      <c r="L269" s="107" t="s">
        <v>610</v>
      </c>
      <c r="M269" s="88">
        <v>0.309</v>
      </c>
      <c r="N269" s="108"/>
      <c r="O269" s="2">
        <v>10</v>
      </c>
      <c r="P269" s="120" t="s">
        <v>72</v>
      </c>
      <c r="Q269" s="120" t="s">
        <v>104</v>
      </c>
      <c r="R269" s="121" t="s">
        <v>93</v>
      </c>
      <c r="S269" s="122" t="s">
        <v>219</v>
      </c>
      <c r="T269" s="123" t="str">
        <f t="shared" si="23"/>
        <v>10水冷式冷房104＜能力≦420インバータ制御</v>
      </c>
      <c r="U269" s="124" t="s">
        <v>228</v>
      </c>
      <c r="V269" s="125">
        <v>-0.22</v>
      </c>
      <c r="W269" s="125">
        <v>1.22</v>
      </c>
      <c r="X269" s="125">
        <v>0.1733333333</v>
      </c>
      <c r="Y269" s="125">
        <v>1.0233333333000001</v>
      </c>
      <c r="Z269" s="126">
        <f>VLOOKUP(O269,既存・導入予定!$E$32:$S$43,13,0)</f>
        <v>0.121</v>
      </c>
      <c r="AA269" s="127">
        <f t="shared" si="24"/>
        <v>1.044</v>
      </c>
    </row>
    <row r="270" spans="9:27" ht="13.5" customHeight="1">
      <c r="I270" s="105">
        <v>11</v>
      </c>
      <c r="J270" s="107" t="s">
        <v>12</v>
      </c>
      <c r="K270" s="107" t="s">
        <v>337</v>
      </c>
      <c r="L270" s="107" t="s">
        <v>611</v>
      </c>
      <c r="M270" s="88">
        <v>0.18</v>
      </c>
      <c r="N270" s="108"/>
      <c r="O270" s="3">
        <v>10</v>
      </c>
      <c r="P270" s="128" t="s">
        <v>141</v>
      </c>
      <c r="Q270" s="128" t="s">
        <v>104</v>
      </c>
      <c r="R270" s="129" t="s">
        <v>94</v>
      </c>
      <c r="S270" s="130" t="s">
        <v>89</v>
      </c>
      <c r="T270" s="131" t="str">
        <f t="shared" si="23"/>
        <v>10空冷式（冷房専用）冷房能力≦31.25ON/OFF制御</v>
      </c>
      <c r="U270" s="132" t="s">
        <v>229</v>
      </c>
      <c r="V270" s="133">
        <v>0.1220657277</v>
      </c>
      <c r="W270" s="133">
        <v>0.87793427229999998</v>
      </c>
      <c r="X270" s="133">
        <v>0.1112216198</v>
      </c>
      <c r="Y270" s="133">
        <v>0.88335632630000005</v>
      </c>
      <c r="Z270" s="134">
        <f>VLOOKUP(O270,既存・導入予定!$E$32:$S$43,13,0)</f>
        <v>0.121</v>
      </c>
      <c r="AA270" s="135">
        <f t="shared" si="24"/>
        <v>0.89600000000000002</v>
      </c>
    </row>
    <row r="271" spans="9:27" ht="13.5" customHeight="1">
      <c r="I271" s="105">
        <v>11</v>
      </c>
      <c r="J271" s="107" t="s">
        <v>12</v>
      </c>
      <c r="K271" s="107" t="s">
        <v>338</v>
      </c>
      <c r="L271" s="107" t="s">
        <v>612</v>
      </c>
      <c r="M271" s="88">
        <v>5.0999999999999997E-2</v>
      </c>
      <c r="N271" s="108"/>
      <c r="O271" s="1">
        <v>10</v>
      </c>
      <c r="P271" s="110" t="s">
        <v>141</v>
      </c>
      <c r="Q271" s="111" t="s">
        <v>104</v>
      </c>
      <c r="R271" s="129" t="s">
        <v>94</v>
      </c>
      <c r="S271" s="101" t="s">
        <v>219</v>
      </c>
      <c r="T271" s="113" t="str">
        <f t="shared" si="23"/>
        <v>10空冷式（冷房専用）冷房能力≦31.25インバータ制御</v>
      </c>
      <c r="U271" s="132" t="s">
        <v>230</v>
      </c>
      <c r="V271" s="115">
        <v>-0.45200000000000001</v>
      </c>
      <c r="W271" s="115">
        <v>1.452</v>
      </c>
      <c r="X271" s="115">
        <v>0.4345164319</v>
      </c>
      <c r="Y271" s="115">
        <v>1.0087417839999999</v>
      </c>
      <c r="Z271" s="116">
        <f>VLOOKUP(O271,既存・導入予定!$E$32:$S$43,13,0)</f>
        <v>0.121</v>
      </c>
      <c r="AA271" s="117">
        <f t="shared" si="24"/>
        <v>1.0609999999999999</v>
      </c>
    </row>
    <row r="272" spans="9:27" ht="13.5" customHeight="1">
      <c r="I272" s="105">
        <v>12</v>
      </c>
      <c r="J272" s="107" t="s">
        <v>1</v>
      </c>
      <c r="K272" s="107" t="s">
        <v>337</v>
      </c>
      <c r="L272" s="107" t="s">
        <v>613</v>
      </c>
      <c r="M272" s="88">
        <v>0</v>
      </c>
      <c r="N272" s="108"/>
      <c r="O272" s="1">
        <v>10</v>
      </c>
      <c r="P272" s="110" t="s">
        <v>141</v>
      </c>
      <c r="Q272" s="111" t="s">
        <v>104</v>
      </c>
      <c r="R272" s="112" t="s">
        <v>95</v>
      </c>
      <c r="S272" s="101" t="s">
        <v>89</v>
      </c>
      <c r="T272" s="113" t="str">
        <f t="shared" si="23"/>
        <v>10空冷式（冷房専用）冷房31.25＜能力≦96.5ON/OFF制御</v>
      </c>
      <c r="U272" s="132" t="s">
        <v>231</v>
      </c>
      <c r="V272" s="115">
        <v>-0.10214499170000001</v>
      </c>
      <c r="W272" s="115">
        <v>1.1021449916999999</v>
      </c>
      <c r="X272" s="115">
        <v>0.24536083019999999</v>
      </c>
      <c r="Y272" s="115">
        <v>0.92839208070000001</v>
      </c>
      <c r="Z272" s="116">
        <f>VLOOKUP(O272,既存・導入予定!$E$32:$S$43,13,0)</f>
        <v>0.121</v>
      </c>
      <c r="AA272" s="117">
        <f t="shared" si="24"/>
        <v>0.95799999999999996</v>
      </c>
    </row>
    <row r="273" spans="9:27" ht="13.5" customHeight="1">
      <c r="I273" s="105">
        <v>12</v>
      </c>
      <c r="J273" s="107" t="s">
        <v>1</v>
      </c>
      <c r="K273" s="107" t="s">
        <v>338</v>
      </c>
      <c r="L273" s="107" t="s">
        <v>614</v>
      </c>
      <c r="M273" s="88">
        <v>0.151</v>
      </c>
      <c r="N273" s="108"/>
      <c r="O273" s="1">
        <v>10</v>
      </c>
      <c r="P273" s="110" t="s">
        <v>141</v>
      </c>
      <c r="Q273" s="111" t="s">
        <v>104</v>
      </c>
      <c r="R273" s="112" t="s">
        <v>95</v>
      </c>
      <c r="S273" s="101" t="s">
        <v>88</v>
      </c>
      <c r="T273" s="113" t="str">
        <f t="shared" si="23"/>
        <v>10空冷式（冷房専用）冷房31.25＜能力≦96.5段階制御</v>
      </c>
      <c r="U273" s="132" t="s">
        <v>231</v>
      </c>
      <c r="V273" s="115">
        <v>-0.10214499170000001</v>
      </c>
      <c r="W273" s="115">
        <v>1.1021449916999999</v>
      </c>
      <c r="X273" s="115">
        <v>0.24536083019999999</v>
      </c>
      <c r="Y273" s="115">
        <v>0.92839208070000001</v>
      </c>
      <c r="Z273" s="116">
        <f>VLOOKUP(O273,既存・導入予定!$E$32:$S$43,13,0)</f>
        <v>0.121</v>
      </c>
      <c r="AA273" s="117">
        <f t="shared" si="24"/>
        <v>0.95799999999999996</v>
      </c>
    </row>
    <row r="274" spans="9:27" ht="13.5" customHeight="1">
      <c r="I274" s="105">
        <v>12</v>
      </c>
      <c r="J274" s="107" t="s">
        <v>2</v>
      </c>
      <c r="K274" s="107" t="s">
        <v>337</v>
      </c>
      <c r="L274" s="107" t="s">
        <v>615</v>
      </c>
      <c r="M274" s="88">
        <v>0.109</v>
      </c>
      <c r="N274" s="108"/>
      <c r="O274" s="1">
        <v>10</v>
      </c>
      <c r="P274" s="110" t="s">
        <v>141</v>
      </c>
      <c r="Q274" s="111" t="s">
        <v>104</v>
      </c>
      <c r="R274" s="112" t="s">
        <v>95</v>
      </c>
      <c r="S274" s="101" t="s">
        <v>219</v>
      </c>
      <c r="T274" s="113" t="str">
        <f t="shared" si="23"/>
        <v>10空冷式（冷房専用）冷房31.25＜能力≦96.5インバータ制御</v>
      </c>
      <c r="U274" s="132" t="s">
        <v>232</v>
      </c>
      <c r="V274" s="115">
        <v>-0.44831570110000002</v>
      </c>
      <c r="W274" s="115">
        <v>1.4483157011000001</v>
      </c>
      <c r="X274" s="115">
        <v>0.2888480591</v>
      </c>
      <c r="Y274" s="115">
        <v>1.079733821</v>
      </c>
      <c r="Z274" s="116">
        <f>VLOOKUP(O274,既存・導入予定!$E$32:$S$43,13,0)</f>
        <v>0.121</v>
      </c>
      <c r="AA274" s="117">
        <f t="shared" si="24"/>
        <v>1.1140000000000001</v>
      </c>
    </row>
    <row r="275" spans="9:27" ht="13.5" customHeight="1">
      <c r="I275" s="105">
        <v>12</v>
      </c>
      <c r="J275" s="107" t="s">
        <v>2</v>
      </c>
      <c r="K275" s="107" t="s">
        <v>338</v>
      </c>
      <c r="L275" s="107" t="s">
        <v>616</v>
      </c>
      <c r="M275" s="88">
        <v>0.156</v>
      </c>
      <c r="N275" s="108"/>
      <c r="O275" s="1">
        <v>10</v>
      </c>
      <c r="P275" s="110" t="s">
        <v>141</v>
      </c>
      <c r="Q275" s="111" t="s">
        <v>104</v>
      </c>
      <c r="R275" s="112" t="s">
        <v>96</v>
      </c>
      <c r="S275" s="101" t="s">
        <v>88</v>
      </c>
      <c r="T275" s="113" t="str">
        <f t="shared" si="23"/>
        <v>10空冷式（冷房専用）冷房96.5＜能力≦420段階制御</v>
      </c>
      <c r="U275" s="132" t="s">
        <v>233</v>
      </c>
      <c r="V275" s="115">
        <v>-3.8026303300000001E-2</v>
      </c>
      <c r="W275" s="115">
        <v>1.0380263032999999</v>
      </c>
      <c r="X275" s="115">
        <v>0.22036567970000001</v>
      </c>
      <c r="Y275" s="115">
        <v>0.90883031179999996</v>
      </c>
      <c r="Z275" s="116">
        <f>VLOOKUP(O275,既存・導入予定!$E$32:$S$43,13,0)</f>
        <v>0.121</v>
      </c>
      <c r="AA275" s="117">
        <f t="shared" si="24"/>
        <v>0.93500000000000005</v>
      </c>
    </row>
    <row r="276" spans="9:27" ht="13.5" customHeight="1">
      <c r="I276" s="105">
        <v>12</v>
      </c>
      <c r="J276" s="107" t="s">
        <v>3</v>
      </c>
      <c r="K276" s="107" t="s">
        <v>337</v>
      </c>
      <c r="L276" s="107" t="s">
        <v>617</v>
      </c>
      <c r="M276" s="88">
        <v>0</v>
      </c>
      <c r="N276" s="108"/>
      <c r="O276" s="1">
        <v>10</v>
      </c>
      <c r="P276" s="110" t="s">
        <v>141</v>
      </c>
      <c r="Q276" s="111" t="s">
        <v>104</v>
      </c>
      <c r="R276" s="112" t="s">
        <v>96</v>
      </c>
      <c r="S276" s="101" t="s">
        <v>222</v>
      </c>
      <c r="T276" s="113" t="str">
        <f t="shared" si="23"/>
        <v>10空冷式（冷房専用）冷房96.5＜能力≦420スライド弁制御</v>
      </c>
      <c r="U276" s="132" t="s">
        <v>234</v>
      </c>
      <c r="V276" s="115">
        <v>0.125</v>
      </c>
      <c r="W276" s="115">
        <v>0.875</v>
      </c>
      <c r="X276" s="115">
        <v>0.95833333330000003</v>
      </c>
      <c r="Y276" s="115">
        <v>0.45833333329999998</v>
      </c>
      <c r="Z276" s="116">
        <f>VLOOKUP(O276,既存・導入予定!$E$32:$S$43,13,0)</f>
        <v>0.121</v>
      </c>
      <c r="AA276" s="117">
        <f t="shared" si="24"/>
        <v>0.57399999999999995</v>
      </c>
    </row>
    <row r="277" spans="9:27" ht="13.5" customHeight="1" thickBot="1">
      <c r="I277" s="105">
        <v>12</v>
      </c>
      <c r="J277" s="107" t="s">
        <v>3</v>
      </c>
      <c r="K277" s="107" t="s">
        <v>338</v>
      </c>
      <c r="L277" s="107" t="s">
        <v>618</v>
      </c>
      <c r="M277" s="88">
        <v>0.191</v>
      </c>
      <c r="N277" s="108"/>
      <c r="O277" s="2">
        <v>10</v>
      </c>
      <c r="P277" s="120" t="s">
        <v>141</v>
      </c>
      <c r="Q277" s="120" t="s">
        <v>104</v>
      </c>
      <c r="R277" s="121" t="s">
        <v>96</v>
      </c>
      <c r="S277" s="122" t="s">
        <v>219</v>
      </c>
      <c r="T277" s="123" t="str">
        <f t="shared" si="23"/>
        <v>10空冷式（冷房専用）冷房96.5＜能力≦420インバータ制御</v>
      </c>
      <c r="U277" s="124" t="s">
        <v>235</v>
      </c>
      <c r="V277" s="125">
        <v>-0.30225513710000002</v>
      </c>
      <c r="W277" s="125">
        <v>1.3022551371</v>
      </c>
      <c r="X277" s="125">
        <v>-0.1552682987</v>
      </c>
      <c r="Y277" s="125">
        <v>1.2287617179000001</v>
      </c>
      <c r="Z277" s="126">
        <f>VLOOKUP(O277,既存・導入予定!$E$32:$S$43,13,0)</f>
        <v>0.121</v>
      </c>
      <c r="AA277" s="127">
        <f t="shared" si="24"/>
        <v>1.2090000000000001</v>
      </c>
    </row>
    <row r="278" spans="9:27" ht="13.5" customHeight="1">
      <c r="I278" s="105">
        <v>12</v>
      </c>
      <c r="J278" s="107" t="s">
        <v>4</v>
      </c>
      <c r="K278" s="107" t="s">
        <v>337</v>
      </c>
      <c r="L278" s="107" t="s">
        <v>619</v>
      </c>
      <c r="M278" s="88">
        <v>0</v>
      </c>
      <c r="N278" s="108"/>
      <c r="O278" s="3">
        <v>10</v>
      </c>
      <c r="P278" s="128" t="s">
        <v>102</v>
      </c>
      <c r="Q278" s="128" t="s">
        <v>104</v>
      </c>
      <c r="R278" s="129" t="s">
        <v>94</v>
      </c>
      <c r="S278" s="130" t="s">
        <v>89</v>
      </c>
      <c r="T278" s="131" t="str">
        <f t="shared" si="23"/>
        <v>10空冷式（ヒートポンプ）冷房能力≦31.25ON/OFF制御</v>
      </c>
      <c r="U278" s="132" t="s">
        <v>236</v>
      </c>
      <c r="V278" s="133">
        <v>0.1220657277</v>
      </c>
      <c r="W278" s="133">
        <v>0.87793427229999998</v>
      </c>
      <c r="X278" s="133">
        <v>0.1112216198</v>
      </c>
      <c r="Y278" s="133">
        <v>0.88335632630000005</v>
      </c>
      <c r="Z278" s="134">
        <f>VLOOKUP(O278,既存・導入予定!$E$32:$S$43,13,0)</f>
        <v>0.121</v>
      </c>
      <c r="AA278" s="135">
        <f t="shared" si="24"/>
        <v>0.89600000000000002</v>
      </c>
    </row>
    <row r="279" spans="9:27" ht="13.5" customHeight="1">
      <c r="I279" s="105">
        <v>12</v>
      </c>
      <c r="J279" s="107" t="s">
        <v>4</v>
      </c>
      <c r="K279" s="107" t="s">
        <v>338</v>
      </c>
      <c r="L279" s="107" t="s">
        <v>620</v>
      </c>
      <c r="M279" s="88">
        <v>0.316</v>
      </c>
      <c r="N279" s="108"/>
      <c r="O279" s="1">
        <v>10</v>
      </c>
      <c r="P279" s="111" t="s">
        <v>102</v>
      </c>
      <c r="Q279" s="111" t="s">
        <v>104</v>
      </c>
      <c r="R279" s="112" t="s">
        <v>95</v>
      </c>
      <c r="S279" s="101" t="s">
        <v>88</v>
      </c>
      <c r="T279" s="113" t="str">
        <f t="shared" si="23"/>
        <v>10空冷式（ヒートポンプ）冷房31.25＜能力≦96.5段階制御</v>
      </c>
      <c r="U279" s="114" t="s">
        <v>237</v>
      </c>
      <c r="V279" s="115">
        <v>-7.3641976200000001E-2</v>
      </c>
      <c r="W279" s="115">
        <v>1.0736419762</v>
      </c>
      <c r="X279" s="115">
        <v>0.25312061679999998</v>
      </c>
      <c r="Y279" s="115">
        <v>0.91026067970000002</v>
      </c>
      <c r="Z279" s="116">
        <f>VLOOKUP(O279,既存・導入予定!$E$32:$S$43,13,0)</f>
        <v>0.121</v>
      </c>
      <c r="AA279" s="117">
        <f t="shared" si="24"/>
        <v>0.94</v>
      </c>
    </row>
    <row r="280" spans="9:27" ht="13.5" customHeight="1">
      <c r="I280" s="105">
        <v>12</v>
      </c>
      <c r="J280" s="107" t="s">
        <v>5</v>
      </c>
      <c r="K280" s="107" t="s">
        <v>337</v>
      </c>
      <c r="L280" s="107" t="s">
        <v>621</v>
      </c>
      <c r="M280" s="88">
        <v>0.13200000000000001</v>
      </c>
      <c r="N280" s="108"/>
      <c r="O280" s="1">
        <v>10</v>
      </c>
      <c r="P280" s="111" t="s">
        <v>102</v>
      </c>
      <c r="Q280" s="111" t="s">
        <v>104</v>
      </c>
      <c r="R280" s="112" t="s">
        <v>95</v>
      </c>
      <c r="S280" s="101" t="s">
        <v>219</v>
      </c>
      <c r="T280" s="113" t="str">
        <f t="shared" si="23"/>
        <v>10空冷式（ヒートポンプ）冷房31.25＜能力≦96.5インバータ制御</v>
      </c>
      <c r="U280" s="114" t="s">
        <v>238</v>
      </c>
      <c r="V280" s="115">
        <v>-0.1910561449</v>
      </c>
      <c r="W280" s="115">
        <v>1.1910561448999999</v>
      </c>
      <c r="X280" s="115">
        <v>0.20284681330000001</v>
      </c>
      <c r="Y280" s="115">
        <v>0.99410466580000001</v>
      </c>
      <c r="Z280" s="116">
        <f>VLOOKUP(O280,既存・導入予定!$E$32:$S$43,13,0)</f>
        <v>0.121</v>
      </c>
      <c r="AA280" s="117">
        <f t="shared" si="24"/>
        <v>1.018</v>
      </c>
    </row>
    <row r="281" spans="9:27" ht="13.5" customHeight="1">
      <c r="I281" s="105">
        <v>12</v>
      </c>
      <c r="J281" s="107" t="s">
        <v>5</v>
      </c>
      <c r="K281" s="107" t="s">
        <v>338</v>
      </c>
      <c r="L281" s="107" t="s">
        <v>622</v>
      </c>
      <c r="M281" s="88">
        <v>0.16900000000000001</v>
      </c>
      <c r="N281" s="108"/>
      <c r="O281" s="1">
        <v>10</v>
      </c>
      <c r="P281" s="111" t="s">
        <v>102</v>
      </c>
      <c r="Q281" s="111" t="s">
        <v>104</v>
      </c>
      <c r="R281" s="112" t="s">
        <v>96</v>
      </c>
      <c r="S281" s="101" t="s">
        <v>88</v>
      </c>
      <c r="T281" s="113" t="str">
        <f t="shared" si="23"/>
        <v>10空冷式（ヒートポンプ）冷房96.5＜能力≦420段階制御</v>
      </c>
      <c r="U281" s="114" t="s">
        <v>239</v>
      </c>
      <c r="V281" s="115">
        <v>-1.1106544600000001E-2</v>
      </c>
      <c r="W281" s="115">
        <v>1.0111065446</v>
      </c>
      <c r="X281" s="115">
        <v>0.18594431140000001</v>
      </c>
      <c r="Y281" s="115">
        <v>0.91258111659999996</v>
      </c>
      <c r="Z281" s="116">
        <f>VLOOKUP(O281,既存・導入予定!$E$32:$S$43,13,0)</f>
        <v>0.121</v>
      </c>
      <c r="AA281" s="117">
        <f t="shared" si="24"/>
        <v>0.93500000000000005</v>
      </c>
    </row>
    <row r="282" spans="9:27" ht="13.5" customHeight="1">
      <c r="I282" s="105">
        <v>12</v>
      </c>
      <c r="J282" s="107" t="s">
        <v>6</v>
      </c>
      <c r="K282" s="107" t="s">
        <v>337</v>
      </c>
      <c r="L282" s="107" t="s">
        <v>623</v>
      </c>
      <c r="M282" s="88">
        <v>0</v>
      </c>
      <c r="N282" s="108"/>
      <c r="O282" s="1">
        <v>10</v>
      </c>
      <c r="P282" s="111" t="s">
        <v>102</v>
      </c>
      <c r="Q282" s="111" t="s">
        <v>104</v>
      </c>
      <c r="R282" s="112" t="s">
        <v>96</v>
      </c>
      <c r="S282" s="101" t="s">
        <v>222</v>
      </c>
      <c r="T282" s="113" t="str">
        <f t="shared" si="23"/>
        <v>10空冷式（ヒートポンプ）冷房96.5＜能力≦420スライド弁制御</v>
      </c>
      <c r="U282" s="114" t="s">
        <v>240</v>
      </c>
      <c r="V282" s="115">
        <v>0.17299999999999999</v>
      </c>
      <c r="W282" s="115">
        <v>0.82699999999999996</v>
      </c>
      <c r="X282" s="115">
        <v>0.86133333329999995</v>
      </c>
      <c r="Y282" s="115">
        <v>0.4828333333</v>
      </c>
      <c r="Z282" s="116">
        <f>VLOOKUP(O282,既存・導入予定!$E$32:$S$43,13,0)</f>
        <v>0.121</v>
      </c>
      <c r="AA282" s="117">
        <f t="shared" si="24"/>
        <v>0.58699999999999997</v>
      </c>
    </row>
    <row r="283" spans="9:27" ht="13.5" customHeight="1" thickBot="1">
      <c r="I283" s="105">
        <v>12</v>
      </c>
      <c r="J283" s="107" t="s">
        <v>6</v>
      </c>
      <c r="K283" s="107" t="s">
        <v>338</v>
      </c>
      <c r="L283" s="107" t="s">
        <v>624</v>
      </c>
      <c r="M283" s="88">
        <v>0.16600000000000001</v>
      </c>
      <c r="N283" s="108"/>
      <c r="O283" s="2">
        <v>10</v>
      </c>
      <c r="P283" s="120" t="s">
        <v>102</v>
      </c>
      <c r="Q283" s="120" t="s">
        <v>104</v>
      </c>
      <c r="R283" s="121" t="s">
        <v>96</v>
      </c>
      <c r="S283" s="122" t="s">
        <v>219</v>
      </c>
      <c r="T283" s="123" t="str">
        <f t="shared" si="23"/>
        <v>10空冷式（ヒートポンプ）冷房96.5＜能力≦420インバータ制御</v>
      </c>
      <c r="U283" s="124" t="s">
        <v>241</v>
      </c>
      <c r="V283" s="125">
        <v>-0.27426738779999998</v>
      </c>
      <c r="W283" s="125">
        <v>1.2742673877999999</v>
      </c>
      <c r="X283" s="125">
        <v>-3.1674462E-2</v>
      </c>
      <c r="Y283" s="125">
        <v>1.1529709249</v>
      </c>
      <c r="Z283" s="126">
        <f>VLOOKUP(O283,既存・導入予定!$E$32:$S$43,13,0)</f>
        <v>0.121</v>
      </c>
      <c r="AA283" s="127">
        <f t="shared" si="24"/>
        <v>1.149</v>
      </c>
    </row>
    <row r="284" spans="9:27" ht="13.5" customHeight="1">
      <c r="I284" s="105">
        <v>12</v>
      </c>
      <c r="J284" s="107" t="s">
        <v>7</v>
      </c>
      <c r="K284" s="107" t="s">
        <v>337</v>
      </c>
      <c r="L284" s="107" t="s">
        <v>625</v>
      </c>
      <c r="M284" s="88">
        <v>0</v>
      </c>
      <c r="N284" s="108"/>
      <c r="O284" s="83">
        <v>10</v>
      </c>
      <c r="P284" s="136" t="s">
        <v>102</v>
      </c>
      <c r="Q284" s="136" t="s">
        <v>242</v>
      </c>
      <c r="R284" s="137" t="s">
        <v>94</v>
      </c>
      <c r="S284" s="138" t="s">
        <v>89</v>
      </c>
      <c r="T284" s="139" t="str">
        <f t="shared" si="23"/>
        <v>10空冷式（ヒートポンプ）暖房能力≦31.25ON/OFF制御</v>
      </c>
      <c r="U284" s="140" t="s">
        <v>236</v>
      </c>
      <c r="V284" s="141">
        <v>0.1220657277</v>
      </c>
      <c r="W284" s="141">
        <v>0.87793427229999998</v>
      </c>
      <c r="X284" s="141">
        <v>0.1112216198</v>
      </c>
      <c r="Y284" s="141">
        <v>0.88335632630000005</v>
      </c>
      <c r="Z284" s="142">
        <f>VLOOKUP(O284,既存・導入予定!$E$32:$S$43,13,0)</f>
        <v>0.121</v>
      </c>
      <c r="AA284" s="143">
        <f t="shared" si="24"/>
        <v>0.89600000000000002</v>
      </c>
    </row>
    <row r="285" spans="9:27" ht="13.5" customHeight="1">
      <c r="I285" s="105">
        <v>12</v>
      </c>
      <c r="J285" s="107" t="s">
        <v>7</v>
      </c>
      <c r="K285" s="107" t="s">
        <v>338</v>
      </c>
      <c r="L285" s="107" t="s">
        <v>626</v>
      </c>
      <c r="M285" s="88">
        <v>0.156</v>
      </c>
      <c r="N285" s="108"/>
      <c r="O285" s="1">
        <v>10</v>
      </c>
      <c r="P285" s="111" t="s">
        <v>102</v>
      </c>
      <c r="Q285" s="111" t="s">
        <v>242</v>
      </c>
      <c r="R285" s="112" t="s">
        <v>95</v>
      </c>
      <c r="S285" s="101" t="s">
        <v>88</v>
      </c>
      <c r="T285" s="113" t="str">
        <f t="shared" si="23"/>
        <v>10空冷式（ヒートポンプ）暖房31.25＜能力≦96.5段階制御</v>
      </c>
      <c r="U285" s="114" t="s">
        <v>237</v>
      </c>
      <c r="V285" s="115">
        <v>-7.3641976200000001E-2</v>
      </c>
      <c r="W285" s="115">
        <v>1.0736419762</v>
      </c>
      <c r="X285" s="115">
        <v>0.25312061679999998</v>
      </c>
      <c r="Y285" s="115">
        <v>0.91026067970000002</v>
      </c>
      <c r="Z285" s="116">
        <f>VLOOKUP(O285,既存・導入予定!$E$32:$S$43,13,0)</f>
        <v>0.121</v>
      </c>
      <c r="AA285" s="117">
        <f t="shared" si="24"/>
        <v>0.94</v>
      </c>
    </row>
    <row r="286" spans="9:27" ht="13.5" customHeight="1">
      <c r="I286" s="105">
        <v>12</v>
      </c>
      <c r="J286" s="107" t="s">
        <v>8</v>
      </c>
      <c r="K286" s="107" t="s">
        <v>337</v>
      </c>
      <c r="L286" s="107" t="s">
        <v>627</v>
      </c>
      <c r="M286" s="88">
        <v>7.2999999999999995E-2</v>
      </c>
      <c r="N286" s="108"/>
      <c r="O286" s="1">
        <v>10</v>
      </c>
      <c r="P286" s="111" t="s">
        <v>102</v>
      </c>
      <c r="Q286" s="111" t="s">
        <v>242</v>
      </c>
      <c r="R286" s="112" t="s">
        <v>95</v>
      </c>
      <c r="S286" s="101" t="s">
        <v>219</v>
      </c>
      <c r="T286" s="113" t="str">
        <f t="shared" si="23"/>
        <v>10空冷式（ヒートポンプ）暖房31.25＜能力≦96.5インバータ制御</v>
      </c>
      <c r="U286" s="114" t="s">
        <v>238</v>
      </c>
      <c r="V286" s="115">
        <v>-0.1910561449</v>
      </c>
      <c r="W286" s="115">
        <v>1.1910561448999999</v>
      </c>
      <c r="X286" s="115">
        <v>0.20284681330000001</v>
      </c>
      <c r="Y286" s="115">
        <v>0.99410466580000001</v>
      </c>
      <c r="Z286" s="116">
        <f>VLOOKUP(O286,既存・導入予定!$E$32:$S$43,13,0)</f>
        <v>0.121</v>
      </c>
      <c r="AA286" s="117">
        <f t="shared" si="24"/>
        <v>1.018</v>
      </c>
    </row>
    <row r="287" spans="9:27" ht="14.25" customHeight="1">
      <c r="I287" s="105">
        <v>12</v>
      </c>
      <c r="J287" s="107" t="s">
        <v>8</v>
      </c>
      <c r="K287" s="107" t="s">
        <v>338</v>
      </c>
      <c r="L287" s="107" t="s">
        <v>628</v>
      </c>
      <c r="M287" s="88">
        <v>0.27600000000000002</v>
      </c>
      <c r="N287" s="108"/>
      <c r="O287" s="1">
        <v>10</v>
      </c>
      <c r="P287" s="111" t="s">
        <v>102</v>
      </c>
      <c r="Q287" s="111" t="s">
        <v>242</v>
      </c>
      <c r="R287" s="112" t="s">
        <v>96</v>
      </c>
      <c r="S287" s="101" t="s">
        <v>88</v>
      </c>
      <c r="T287" s="113" t="str">
        <f t="shared" si="23"/>
        <v>10空冷式（ヒートポンプ）暖房96.5＜能力≦420段階制御</v>
      </c>
      <c r="U287" s="114" t="s">
        <v>239</v>
      </c>
      <c r="V287" s="115">
        <v>-1.1106544600000001E-2</v>
      </c>
      <c r="W287" s="115">
        <v>1.0111065446</v>
      </c>
      <c r="X287" s="115">
        <v>0.18594431140000001</v>
      </c>
      <c r="Y287" s="115">
        <v>0.91258111659999996</v>
      </c>
      <c r="Z287" s="116">
        <f>VLOOKUP(O287,既存・導入予定!$E$32:$S$43,13,0)</f>
        <v>0.121</v>
      </c>
      <c r="AA287" s="117">
        <f t="shared" si="24"/>
        <v>0.93500000000000005</v>
      </c>
    </row>
    <row r="288" spans="9:27" ht="13.5" customHeight="1">
      <c r="I288" s="105">
        <v>12</v>
      </c>
      <c r="J288" s="107" t="s">
        <v>9</v>
      </c>
      <c r="K288" s="107" t="s">
        <v>337</v>
      </c>
      <c r="L288" s="107" t="s">
        <v>629</v>
      </c>
      <c r="M288" s="88">
        <v>0</v>
      </c>
      <c r="N288" s="108"/>
      <c r="O288" s="1">
        <v>10</v>
      </c>
      <c r="P288" s="111" t="s">
        <v>102</v>
      </c>
      <c r="Q288" s="111" t="s">
        <v>242</v>
      </c>
      <c r="R288" s="112" t="s">
        <v>96</v>
      </c>
      <c r="S288" s="101" t="s">
        <v>222</v>
      </c>
      <c r="T288" s="113" t="str">
        <f t="shared" si="23"/>
        <v>10空冷式（ヒートポンプ）暖房96.5＜能力≦420スライド弁制御</v>
      </c>
      <c r="U288" s="114" t="s">
        <v>240</v>
      </c>
      <c r="V288" s="115">
        <v>0.17299999999999999</v>
      </c>
      <c r="W288" s="115">
        <v>0.82699999999999996</v>
      </c>
      <c r="X288" s="115">
        <v>0.86133333329999995</v>
      </c>
      <c r="Y288" s="115">
        <v>0.4828333333</v>
      </c>
      <c r="Z288" s="116">
        <f>VLOOKUP(O288,既存・導入予定!$E$32:$S$43,13,0)</f>
        <v>0.121</v>
      </c>
      <c r="AA288" s="117">
        <f t="shared" si="24"/>
        <v>0.58699999999999997</v>
      </c>
    </row>
    <row r="289" spans="9:27" ht="13.5" customHeight="1" thickBot="1">
      <c r="I289" s="105">
        <v>12</v>
      </c>
      <c r="J289" s="107" t="s">
        <v>9</v>
      </c>
      <c r="K289" s="107" t="s">
        <v>338</v>
      </c>
      <c r="L289" s="107" t="s">
        <v>630</v>
      </c>
      <c r="M289" s="88">
        <v>0.224</v>
      </c>
      <c r="N289" s="108"/>
      <c r="O289" s="2">
        <v>10</v>
      </c>
      <c r="P289" s="120" t="s">
        <v>102</v>
      </c>
      <c r="Q289" s="120" t="s">
        <v>242</v>
      </c>
      <c r="R289" s="121" t="s">
        <v>96</v>
      </c>
      <c r="S289" s="122" t="s">
        <v>219</v>
      </c>
      <c r="T289" s="123" t="str">
        <f t="shared" si="23"/>
        <v>10空冷式（ヒートポンプ）暖房96.5＜能力≦420インバータ制御</v>
      </c>
      <c r="U289" s="124" t="s">
        <v>241</v>
      </c>
      <c r="V289" s="125">
        <v>-0.27426738779999998</v>
      </c>
      <c r="W289" s="125">
        <v>1.2742673877999999</v>
      </c>
      <c r="X289" s="125">
        <v>-3.1674462E-2</v>
      </c>
      <c r="Y289" s="125">
        <v>1.1529709249</v>
      </c>
      <c r="Z289" s="126">
        <f>VLOOKUP(O289,既存・導入予定!$E$32:$S$43,13,0)</f>
        <v>0.121</v>
      </c>
      <c r="AA289" s="127">
        <f t="shared" si="24"/>
        <v>1.149</v>
      </c>
    </row>
    <row r="290" spans="9:27" ht="13.5" customHeight="1">
      <c r="I290" s="105">
        <v>12</v>
      </c>
      <c r="J290" s="107" t="s">
        <v>10</v>
      </c>
      <c r="K290" s="107" t="s">
        <v>337</v>
      </c>
      <c r="L290" s="107" t="s">
        <v>631</v>
      </c>
      <c r="M290" s="88">
        <v>0</v>
      </c>
      <c r="N290" s="108"/>
      <c r="O290" s="4">
        <v>11</v>
      </c>
      <c r="P290" s="110" t="s">
        <v>72</v>
      </c>
      <c r="Q290" s="111" t="s">
        <v>103</v>
      </c>
      <c r="R290" s="112" t="s">
        <v>91</v>
      </c>
      <c r="S290" s="101" t="s">
        <v>89</v>
      </c>
      <c r="T290" s="113" t="str">
        <f>O290&amp;P290&amp;Q290&amp;R290&amp;S290</f>
        <v>11水冷式冷房能力≦35ON/OFF制御</v>
      </c>
      <c r="U290" s="114" t="s">
        <v>223</v>
      </c>
      <c r="V290" s="115">
        <v>0.1220657277</v>
      </c>
      <c r="W290" s="115">
        <v>0.87793427229999998</v>
      </c>
      <c r="X290" s="115">
        <v>0.1112216198</v>
      </c>
      <c r="Y290" s="115">
        <v>0.88335632630000005</v>
      </c>
      <c r="Z290" s="116">
        <f>VLOOKUP(O290,既存・導入予定!$E$32:$S$43,13,0)</f>
        <v>0.254</v>
      </c>
      <c r="AA290" s="117">
        <f t="shared" si="24"/>
        <v>0.91100000000000003</v>
      </c>
    </row>
    <row r="291" spans="9:27" ht="14.25" customHeight="1">
      <c r="I291" s="105">
        <v>12</v>
      </c>
      <c r="J291" s="107" t="s">
        <v>10</v>
      </c>
      <c r="K291" s="107" t="s">
        <v>338</v>
      </c>
      <c r="L291" s="107" t="s">
        <v>632</v>
      </c>
      <c r="M291" s="88">
        <v>0.42199999999999999</v>
      </c>
      <c r="N291" s="108"/>
      <c r="O291" s="4">
        <v>11</v>
      </c>
      <c r="P291" s="110" t="s">
        <v>72</v>
      </c>
      <c r="Q291" s="111" t="s">
        <v>104</v>
      </c>
      <c r="R291" s="112" t="s">
        <v>91</v>
      </c>
      <c r="S291" s="101" t="s">
        <v>88</v>
      </c>
      <c r="T291" s="113" t="str">
        <f t="shared" ref="T291" si="25">O291&amp;P291&amp;Q291&amp;R291&amp;S291</f>
        <v>11水冷式冷房能力≦35段階制御</v>
      </c>
      <c r="U291" s="114" t="s">
        <v>223</v>
      </c>
      <c r="V291" s="115">
        <v>0.1220657277</v>
      </c>
      <c r="W291" s="115">
        <v>0.87793427229999998</v>
      </c>
      <c r="X291" s="115">
        <v>0.1112216198</v>
      </c>
      <c r="Y291" s="115">
        <v>0.88335632630000005</v>
      </c>
      <c r="Z291" s="116">
        <f>VLOOKUP(O291,既存・導入予定!$E$32:$S$43,13,0)</f>
        <v>0.254</v>
      </c>
      <c r="AA291" s="117">
        <f t="shared" si="24"/>
        <v>0.91100000000000003</v>
      </c>
    </row>
    <row r="292" spans="9:27" ht="13.5" customHeight="1">
      <c r="I292" s="105">
        <v>12</v>
      </c>
      <c r="J292" s="107" t="s">
        <v>11</v>
      </c>
      <c r="K292" s="107" t="s">
        <v>337</v>
      </c>
      <c r="L292" s="107" t="s">
        <v>633</v>
      </c>
      <c r="M292" s="88">
        <v>0</v>
      </c>
      <c r="N292" s="108"/>
      <c r="O292" s="4">
        <v>11</v>
      </c>
      <c r="P292" s="110" t="s">
        <v>72</v>
      </c>
      <c r="Q292" s="111" t="s">
        <v>104</v>
      </c>
      <c r="R292" s="112" t="s">
        <v>92</v>
      </c>
      <c r="S292" s="101" t="s">
        <v>89</v>
      </c>
      <c r="T292" s="113" t="str">
        <f>O292&amp;P292&amp;Q292&amp;R292&amp;S292</f>
        <v>11水冷式冷房35＜能力≦104ON/OFF制御</v>
      </c>
      <c r="U292" s="114" t="s">
        <v>224</v>
      </c>
      <c r="V292" s="115">
        <v>-9.6020889100000006E-2</v>
      </c>
      <c r="W292" s="115">
        <v>1.0960208891000001</v>
      </c>
      <c r="X292" s="115">
        <v>0.2477137086</v>
      </c>
      <c r="Y292" s="115">
        <v>0.92415359019999999</v>
      </c>
      <c r="Z292" s="116">
        <f>VLOOKUP(O292,既存・導入予定!$E$32:$S$43,13,0)</f>
        <v>0.254</v>
      </c>
      <c r="AA292" s="117">
        <f t="shared" si="24"/>
        <v>0.98699999999999999</v>
      </c>
    </row>
    <row r="293" spans="9:27" ht="13.5" customHeight="1">
      <c r="I293" s="105">
        <v>12</v>
      </c>
      <c r="J293" s="107" t="s">
        <v>11</v>
      </c>
      <c r="K293" s="107" t="s">
        <v>338</v>
      </c>
      <c r="L293" s="107" t="s">
        <v>634</v>
      </c>
      <c r="M293" s="88">
        <v>0.52800000000000002</v>
      </c>
      <c r="N293" s="108"/>
      <c r="O293" s="4">
        <v>11</v>
      </c>
      <c r="P293" s="110" t="s">
        <v>72</v>
      </c>
      <c r="Q293" s="111" t="s">
        <v>104</v>
      </c>
      <c r="R293" s="112" t="s">
        <v>92</v>
      </c>
      <c r="S293" s="101" t="s">
        <v>88</v>
      </c>
      <c r="T293" s="113" t="str">
        <f t="shared" ref="T293:T317" si="26">O293&amp;P293&amp;Q293&amp;R293&amp;S293</f>
        <v>11水冷式冷房35＜能力≦104段階制御</v>
      </c>
      <c r="U293" s="114" t="s">
        <v>224</v>
      </c>
      <c r="V293" s="115">
        <v>-9.6020889100000006E-2</v>
      </c>
      <c r="W293" s="115">
        <v>1.0960208891000001</v>
      </c>
      <c r="X293" s="115">
        <v>0.2477137086</v>
      </c>
      <c r="Y293" s="115">
        <v>0.92415359019999999</v>
      </c>
      <c r="Z293" s="116">
        <f>VLOOKUP(O293,既存・導入予定!$E$32:$S$43,13,0)</f>
        <v>0.254</v>
      </c>
      <c r="AA293" s="117">
        <f t="shared" si="24"/>
        <v>0.98699999999999999</v>
      </c>
    </row>
    <row r="294" spans="9:27" ht="13.5" customHeight="1">
      <c r="I294" s="105">
        <v>12</v>
      </c>
      <c r="J294" s="107" t="s">
        <v>12</v>
      </c>
      <c r="K294" s="107" t="s">
        <v>337</v>
      </c>
      <c r="L294" s="107" t="s">
        <v>635</v>
      </c>
      <c r="M294" s="88">
        <v>7.8E-2</v>
      </c>
      <c r="N294" s="108"/>
      <c r="O294" s="4">
        <v>11</v>
      </c>
      <c r="P294" s="110" t="s">
        <v>72</v>
      </c>
      <c r="Q294" s="111" t="s">
        <v>104</v>
      </c>
      <c r="R294" s="112" t="s">
        <v>92</v>
      </c>
      <c r="S294" s="101" t="s">
        <v>219</v>
      </c>
      <c r="T294" s="113" t="str">
        <f t="shared" si="26"/>
        <v>11水冷式冷房35＜能力≦104インバータ制御</v>
      </c>
      <c r="U294" s="114" t="s">
        <v>225</v>
      </c>
      <c r="V294" s="115">
        <v>-0.14000000000000001</v>
      </c>
      <c r="W294" s="115">
        <v>1.1399999999999999</v>
      </c>
      <c r="X294" s="115">
        <v>0.26122065729999999</v>
      </c>
      <c r="Y294" s="115">
        <v>0.93938967139999996</v>
      </c>
      <c r="Z294" s="116">
        <f>VLOOKUP(O294,既存・導入予定!$E$32:$S$43,13,0)</f>
        <v>0.254</v>
      </c>
      <c r="AA294" s="117">
        <f t="shared" si="24"/>
        <v>1.0049999999999999</v>
      </c>
    </row>
    <row r="295" spans="9:27" ht="13.5" customHeight="1">
      <c r="I295" s="105">
        <v>12</v>
      </c>
      <c r="J295" s="107" t="s">
        <v>12</v>
      </c>
      <c r="K295" s="107" t="s">
        <v>338</v>
      </c>
      <c r="L295" s="107" t="s">
        <v>636</v>
      </c>
      <c r="M295" s="88">
        <v>0.13300000000000001</v>
      </c>
      <c r="N295" s="108"/>
      <c r="O295" s="4">
        <v>11</v>
      </c>
      <c r="P295" s="110" t="s">
        <v>72</v>
      </c>
      <c r="Q295" s="111" t="s">
        <v>104</v>
      </c>
      <c r="R295" s="112" t="s">
        <v>93</v>
      </c>
      <c r="S295" s="101" t="s">
        <v>88</v>
      </c>
      <c r="T295" s="113" t="str">
        <f t="shared" si="26"/>
        <v>11水冷式冷房104＜能力≦420段階制御</v>
      </c>
      <c r="U295" s="114" t="s">
        <v>226</v>
      </c>
      <c r="V295" s="115">
        <v>5.0852387499999999E-2</v>
      </c>
      <c r="W295" s="115">
        <v>0.94914761250000002</v>
      </c>
      <c r="X295" s="115">
        <v>0.1907560442</v>
      </c>
      <c r="Y295" s="115">
        <v>0.87919578409999999</v>
      </c>
      <c r="Z295" s="116">
        <f>VLOOKUP(O295,既存・導入予定!$E$32:$S$43,13,0)</f>
        <v>0.254</v>
      </c>
      <c r="AA295" s="117">
        <f t="shared" si="24"/>
        <v>0.92700000000000005</v>
      </c>
    </row>
    <row r="296" spans="9:27" ht="13.5" customHeight="1">
      <c r="O296" s="4">
        <v>11</v>
      </c>
      <c r="P296" s="110" t="s">
        <v>72</v>
      </c>
      <c r="Q296" s="111" t="s">
        <v>104</v>
      </c>
      <c r="R296" s="112" t="s">
        <v>93</v>
      </c>
      <c r="S296" s="101" t="s">
        <v>222</v>
      </c>
      <c r="T296" s="113" t="str">
        <f t="shared" si="26"/>
        <v>11水冷式冷房104＜能力≦420スライド弁制御</v>
      </c>
      <c r="U296" s="114" t="s">
        <v>227</v>
      </c>
      <c r="V296" s="115">
        <v>0.21872340430000001</v>
      </c>
      <c r="W296" s="115">
        <v>0.78127659569999997</v>
      </c>
      <c r="X296" s="115">
        <v>0.76152586509999998</v>
      </c>
      <c r="Y296" s="115">
        <v>0.50987536529999999</v>
      </c>
      <c r="Z296" s="116">
        <f>VLOOKUP(O296,既存・導入予定!$E$32:$S$43,13,0)</f>
        <v>0.254</v>
      </c>
      <c r="AA296" s="117">
        <f t="shared" si="24"/>
        <v>0.70299999999999996</v>
      </c>
    </row>
    <row r="297" spans="9:27" ht="13.5" customHeight="1" thickBot="1">
      <c r="O297" s="5">
        <v>11</v>
      </c>
      <c r="P297" s="120" t="s">
        <v>72</v>
      </c>
      <c r="Q297" s="120" t="s">
        <v>104</v>
      </c>
      <c r="R297" s="121" t="s">
        <v>93</v>
      </c>
      <c r="S297" s="122" t="s">
        <v>219</v>
      </c>
      <c r="T297" s="123" t="str">
        <f t="shared" si="26"/>
        <v>11水冷式冷房104＜能力≦420インバータ制御</v>
      </c>
      <c r="U297" s="124" t="s">
        <v>228</v>
      </c>
      <c r="V297" s="125">
        <v>-0.22</v>
      </c>
      <c r="W297" s="125">
        <v>1.22</v>
      </c>
      <c r="X297" s="125">
        <v>0.1733333333</v>
      </c>
      <c r="Y297" s="125">
        <v>1.0233333333000001</v>
      </c>
      <c r="Z297" s="126">
        <f>VLOOKUP(O297,既存・導入予定!$E$32:$S$43,13,0)</f>
        <v>0.254</v>
      </c>
      <c r="AA297" s="127">
        <f t="shared" si="24"/>
        <v>1.0669999999999999</v>
      </c>
    </row>
    <row r="298" spans="9:27" ht="13.5" customHeight="1">
      <c r="O298" s="6">
        <v>11</v>
      </c>
      <c r="P298" s="128" t="s">
        <v>141</v>
      </c>
      <c r="Q298" s="128" t="s">
        <v>104</v>
      </c>
      <c r="R298" s="129" t="s">
        <v>94</v>
      </c>
      <c r="S298" s="130" t="s">
        <v>89</v>
      </c>
      <c r="T298" s="131" t="str">
        <f t="shared" si="26"/>
        <v>11空冷式（冷房専用）冷房能力≦31.25ON/OFF制御</v>
      </c>
      <c r="U298" s="132" t="s">
        <v>229</v>
      </c>
      <c r="V298" s="133">
        <v>0.1220657277</v>
      </c>
      <c r="W298" s="133">
        <v>0.87793427229999998</v>
      </c>
      <c r="X298" s="133">
        <v>0.1112216198</v>
      </c>
      <c r="Y298" s="133">
        <v>0.88335632630000005</v>
      </c>
      <c r="Z298" s="134">
        <f>VLOOKUP(O298,既存・導入予定!$E$32:$S$43,13,0)</f>
        <v>0.254</v>
      </c>
      <c r="AA298" s="135">
        <f t="shared" si="24"/>
        <v>0.91100000000000003</v>
      </c>
    </row>
    <row r="299" spans="9:27" ht="13.5" customHeight="1">
      <c r="O299" s="4">
        <v>11</v>
      </c>
      <c r="P299" s="110" t="s">
        <v>141</v>
      </c>
      <c r="Q299" s="111" t="s">
        <v>104</v>
      </c>
      <c r="R299" s="129" t="s">
        <v>94</v>
      </c>
      <c r="S299" s="101" t="s">
        <v>219</v>
      </c>
      <c r="T299" s="113" t="str">
        <f t="shared" si="26"/>
        <v>11空冷式（冷房専用）冷房能力≦31.25インバータ制御</v>
      </c>
      <c r="U299" s="132" t="s">
        <v>230</v>
      </c>
      <c r="V299" s="115">
        <v>-0.45200000000000001</v>
      </c>
      <c r="W299" s="115">
        <v>1.452</v>
      </c>
      <c r="X299" s="115">
        <v>0.4345164319</v>
      </c>
      <c r="Y299" s="115">
        <v>1.0087417839999999</v>
      </c>
      <c r="Z299" s="116">
        <f>VLOOKUP(O299,既存・導入予定!$E$32:$S$43,13,0)</f>
        <v>0.254</v>
      </c>
      <c r="AA299" s="117">
        <f t="shared" si="24"/>
        <v>1.119</v>
      </c>
    </row>
    <row r="300" spans="9:27" ht="13.5" customHeight="1">
      <c r="O300" s="4">
        <v>11</v>
      </c>
      <c r="P300" s="110" t="s">
        <v>141</v>
      </c>
      <c r="Q300" s="111" t="s">
        <v>104</v>
      </c>
      <c r="R300" s="112" t="s">
        <v>95</v>
      </c>
      <c r="S300" s="101" t="s">
        <v>89</v>
      </c>
      <c r="T300" s="113" t="str">
        <f t="shared" si="26"/>
        <v>11空冷式（冷房専用）冷房31.25＜能力≦96.5ON/OFF制御</v>
      </c>
      <c r="U300" s="132" t="s">
        <v>231</v>
      </c>
      <c r="V300" s="115">
        <v>-0.10214499170000001</v>
      </c>
      <c r="W300" s="115">
        <v>1.1021449916999999</v>
      </c>
      <c r="X300" s="115">
        <v>0.24536083019999999</v>
      </c>
      <c r="Y300" s="115">
        <v>0.92839208070000001</v>
      </c>
      <c r="Z300" s="116">
        <f>VLOOKUP(O300,既存・導入予定!$E$32:$S$43,13,0)</f>
        <v>0.254</v>
      </c>
      <c r="AA300" s="117">
        <f t="shared" si="24"/>
        <v>0.99</v>
      </c>
    </row>
    <row r="301" spans="9:27" ht="13.5" customHeight="1">
      <c r="O301" s="4">
        <v>11</v>
      </c>
      <c r="P301" s="110" t="s">
        <v>141</v>
      </c>
      <c r="Q301" s="111" t="s">
        <v>104</v>
      </c>
      <c r="R301" s="112" t="s">
        <v>95</v>
      </c>
      <c r="S301" s="101" t="s">
        <v>88</v>
      </c>
      <c r="T301" s="113" t="str">
        <f t="shared" si="26"/>
        <v>11空冷式（冷房専用）冷房31.25＜能力≦96.5段階制御</v>
      </c>
      <c r="U301" s="132" t="s">
        <v>231</v>
      </c>
      <c r="V301" s="115">
        <v>-0.10214499170000001</v>
      </c>
      <c r="W301" s="115">
        <v>1.1021449916999999</v>
      </c>
      <c r="X301" s="115">
        <v>0.24536083019999999</v>
      </c>
      <c r="Y301" s="115">
        <v>0.92839208070000001</v>
      </c>
      <c r="Z301" s="116">
        <f>VLOOKUP(O301,既存・導入予定!$E$32:$S$43,13,0)</f>
        <v>0.254</v>
      </c>
      <c r="AA301" s="117">
        <f t="shared" si="24"/>
        <v>0.99</v>
      </c>
    </row>
    <row r="302" spans="9:27" ht="13.5" customHeight="1">
      <c r="O302" s="4">
        <v>11</v>
      </c>
      <c r="P302" s="110" t="s">
        <v>141</v>
      </c>
      <c r="Q302" s="111" t="s">
        <v>104</v>
      </c>
      <c r="R302" s="112" t="s">
        <v>95</v>
      </c>
      <c r="S302" s="101" t="s">
        <v>219</v>
      </c>
      <c r="T302" s="113" t="str">
        <f t="shared" si="26"/>
        <v>11空冷式（冷房専用）冷房31.25＜能力≦96.5インバータ制御</v>
      </c>
      <c r="U302" s="132" t="s">
        <v>232</v>
      </c>
      <c r="V302" s="115">
        <v>-0.44831570110000002</v>
      </c>
      <c r="W302" s="115">
        <v>1.4483157011000001</v>
      </c>
      <c r="X302" s="115">
        <v>0.2888480591</v>
      </c>
      <c r="Y302" s="115">
        <v>1.079733821</v>
      </c>
      <c r="Z302" s="116">
        <f>VLOOKUP(O302,既存・導入予定!$E$32:$S$43,13,0)</f>
        <v>0.254</v>
      </c>
      <c r="AA302" s="117">
        <f t="shared" si="24"/>
        <v>1.153</v>
      </c>
    </row>
    <row r="303" spans="9:27" ht="13.5" customHeight="1">
      <c r="O303" s="4">
        <v>11</v>
      </c>
      <c r="P303" s="110" t="s">
        <v>141</v>
      </c>
      <c r="Q303" s="111" t="s">
        <v>104</v>
      </c>
      <c r="R303" s="112" t="s">
        <v>96</v>
      </c>
      <c r="S303" s="101" t="s">
        <v>88</v>
      </c>
      <c r="T303" s="113" t="str">
        <f t="shared" si="26"/>
        <v>11空冷式（冷房専用）冷房96.5＜能力≦420段階制御</v>
      </c>
      <c r="U303" s="132" t="s">
        <v>233</v>
      </c>
      <c r="V303" s="115">
        <v>-3.8026303300000001E-2</v>
      </c>
      <c r="W303" s="115">
        <v>1.0380263032999999</v>
      </c>
      <c r="X303" s="115">
        <v>0.22036567970000001</v>
      </c>
      <c r="Y303" s="115">
        <v>0.90883031179999996</v>
      </c>
      <c r="Z303" s="116">
        <f>VLOOKUP(O303,既存・導入予定!$E$32:$S$43,13,0)</f>
        <v>0.254</v>
      </c>
      <c r="AA303" s="117">
        <f t="shared" si="24"/>
        <v>0.96399999999999997</v>
      </c>
    </row>
    <row r="304" spans="9:27" ht="13.5" customHeight="1">
      <c r="O304" s="4">
        <v>11</v>
      </c>
      <c r="P304" s="110" t="s">
        <v>141</v>
      </c>
      <c r="Q304" s="111" t="s">
        <v>104</v>
      </c>
      <c r="R304" s="112" t="s">
        <v>96</v>
      </c>
      <c r="S304" s="101" t="s">
        <v>222</v>
      </c>
      <c r="T304" s="113" t="str">
        <f t="shared" si="26"/>
        <v>11空冷式（冷房専用）冷房96.5＜能力≦420スライド弁制御</v>
      </c>
      <c r="U304" s="132" t="s">
        <v>234</v>
      </c>
      <c r="V304" s="115">
        <v>0.125</v>
      </c>
      <c r="W304" s="115">
        <v>0.875</v>
      </c>
      <c r="X304" s="115">
        <v>0.95833333330000003</v>
      </c>
      <c r="Y304" s="115">
        <v>0.45833333329999998</v>
      </c>
      <c r="Z304" s="116">
        <f>VLOOKUP(O304,既存・導入予定!$E$32:$S$43,13,0)</f>
        <v>0.254</v>
      </c>
      <c r="AA304" s="117">
        <f t="shared" si="24"/>
        <v>0.70099999999999996</v>
      </c>
    </row>
    <row r="305" spans="15:27" ht="13.5" customHeight="1" thickBot="1">
      <c r="O305" s="5">
        <v>11</v>
      </c>
      <c r="P305" s="120" t="s">
        <v>141</v>
      </c>
      <c r="Q305" s="120" t="s">
        <v>104</v>
      </c>
      <c r="R305" s="121" t="s">
        <v>96</v>
      </c>
      <c r="S305" s="122" t="s">
        <v>219</v>
      </c>
      <c r="T305" s="123" t="str">
        <f t="shared" si="26"/>
        <v>11空冷式（冷房専用）冷房96.5＜能力≦420インバータ制御</v>
      </c>
      <c r="U305" s="124" t="s">
        <v>235</v>
      </c>
      <c r="V305" s="125">
        <v>-0.30225513710000002</v>
      </c>
      <c r="W305" s="125">
        <v>1.3022551371</v>
      </c>
      <c r="X305" s="125">
        <v>-0.1552682987</v>
      </c>
      <c r="Y305" s="125">
        <v>1.2287617179000001</v>
      </c>
      <c r="Z305" s="126">
        <f>VLOOKUP(O305,既存・導入予定!$E$32:$S$43,13,0)</f>
        <v>0.254</v>
      </c>
      <c r="AA305" s="127">
        <f t="shared" si="24"/>
        <v>1.1890000000000001</v>
      </c>
    </row>
    <row r="306" spans="15:27" ht="13.5" customHeight="1">
      <c r="O306" s="6">
        <v>11</v>
      </c>
      <c r="P306" s="128" t="s">
        <v>102</v>
      </c>
      <c r="Q306" s="128" t="s">
        <v>104</v>
      </c>
      <c r="R306" s="129" t="s">
        <v>94</v>
      </c>
      <c r="S306" s="130" t="s">
        <v>89</v>
      </c>
      <c r="T306" s="131" t="str">
        <f t="shared" si="26"/>
        <v>11空冷式（ヒートポンプ）冷房能力≦31.25ON/OFF制御</v>
      </c>
      <c r="U306" s="132" t="s">
        <v>236</v>
      </c>
      <c r="V306" s="133">
        <v>0.1220657277</v>
      </c>
      <c r="W306" s="133">
        <v>0.87793427229999998</v>
      </c>
      <c r="X306" s="133">
        <v>0.1112216198</v>
      </c>
      <c r="Y306" s="133">
        <v>0.88335632630000005</v>
      </c>
      <c r="Z306" s="134">
        <f>VLOOKUP(O306,既存・導入予定!$E$32:$S$43,13,0)</f>
        <v>0.254</v>
      </c>
      <c r="AA306" s="135">
        <f t="shared" si="24"/>
        <v>0.91100000000000003</v>
      </c>
    </row>
    <row r="307" spans="15:27" ht="13.5" customHeight="1">
      <c r="O307" s="4">
        <v>11</v>
      </c>
      <c r="P307" s="111" t="s">
        <v>102</v>
      </c>
      <c r="Q307" s="111" t="s">
        <v>104</v>
      </c>
      <c r="R307" s="112" t="s">
        <v>95</v>
      </c>
      <c r="S307" s="101" t="s">
        <v>88</v>
      </c>
      <c r="T307" s="113" t="str">
        <f t="shared" si="26"/>
        <v>11空冷式（ヒートポンプ）冷房31.25＜能力≦96.5段階制御</v>
      </c>
      <c r="U307" s="114" t="s">
        <v>237</v>
      </c>
      <c r="V307" s="115">
        <v>-7.3641976200000001E-2</v>
      </c>
      <c r="W307" s="115">
        <v>1.0736419762</v>
      </c>
      <c r="X307" s="115">
        <v>0.25312061679999998</v>
      </c>
      <c r="Y307" s="115">
        <v>0.91026067970000002</v>
      </c>
      <c r="Z307" s="116">
        <f>VLOOKUP(O307,既存・導入予定!$E$32:$S$43,13,0)</f>
        <v>0.254</v>
      </c>
      <c r="AA307" s="117">
        <f t="shared" si="24"/>
        <v>0.97399999999999998</v>
      </c>
    </row>
    <row r="308" spans="15:27" ht="13.5" customHeight="1">
      <c r="O308" s="4">
        <v>11</v>
      </c>
      <c r="P308" s="111" t="s">
        <v>102</v>
      </c>
      <c r="Q308" s="111" t="s">
        <v>104</v>
      </c>
      <c r="R308" s="112" t="s">
        <v>95</v>
      </c>
      <c r="S308" s="101" t="s">
        <v>219</v>
      </c>
      <c r="T308" s="113" t="str">
        <f t="shared" si="26"/>
        <v>11空冷式（ヒートポンプ）冷房31.25＜能力≦96.5インバータ制御</v>
      </c>
      <c r="U308" s="114" t="s">
        <v>238</v>
      </c>
      <c r="V308" s="115">
        <v>-0.1910561449</v>
      </c>
      <c r="W308" s="115">
        <v>1.1910561448999999</v>
      </c>
      <c r="X308" s="115">
        <v>0.20284681330000001</v>
      </c>
      <c r="Y308" s="115">
        <v>0.99410466580000001</v>
      </c>
      <c r="Z308" s="116">
        <f>VLOOKUP(O308,既存・導入予定!$E$32:$S$43,13,0)</f>
        <v>0.254</v>
      </c>
      <c r="AA308" s="117">
        <f t="shared" si="24"/>
        <v>1.0449999999999999</v>
      </c>
    </row>
    <row r="309" spans="15:27" ht="13.5" customHeight="1">
      <c r="O309" s="4">
        <v>11</v>
      </c>
      <c r="P309" s="111" t="s">
        <v>102</v>
      </c>
      <c r="Q309" s="111" t="s">
        <v>104</v>
      </c>
      <c r="R309" s="112" t="s">
        <v>96</v>
      </c>
      <c r="S309" s="101" t="s">
        <v>88</v>
      </c>
      <c r="T309" s="113" t="str">
        <f t="shared" si="26"/>
        <v>11空冷式（ヒートポンプ）冷房96.5＜能力≦420段階制御</v>
      </c>
      <c r="U309" s="114" t="s">
        <v>239</v>
      </c>
      <c r="V309" s="115">
        <v>-1.1106544600000001E-2</v>
      </c>
      <c r="W309" s="115">
        <v>1.0111065446</v>
      </c>
      <c r="X309" s="115">
        <v>0.18594431140000001</v>
      </c>
      <c r="Y309" s="115">
        <v>0.91258111659999996</v>
      </c>
      <c r="Z309" s="116">
        <f>VLOOKUP(O309,既存・導入予定!$E$32:$S$43,13,0)</f>
        <v>0.254</v>
      </c>
      <c r="AA309" s="117">
        <f t="shared" si="24"/>
        <v>0.95899999999999996</v>
      </c>
    </row>
    <row r="310" spans="15:27" ht="13.5" customHeight="1">
      <c r="O310" s="4">
        <v>11</v>
      </c>
      <c r="P310" s="111" t="s">
        <v>102</v>
      </c>
      <c r="Q310" s="111" t="s">
        <v>104</v>
      </c>
      <c r="R310" s="112" t="s">
        <v>96</v>
      </c>
      <c r="S310" s="101" t="s">
        <v>222</v>
      </c>
      <c r="T310" s="113" t="str">
        <f t="shared" si="26"/>
        <v>11空冷式（ヒートポンプ）冷房96.5＜能力≦420スライド弁制御</v>
      </c>
      <c r="U310" s="114" t="s">
        <v>240</v>
      </c>
      <c r="V310" s="115">
        <v>0.17299999999999999</v>
      </c>
      <c r="W310" s="115">
        <v>0.82699999999999996</v>
      </c>
      <c r="X310" s="115">
        <v>0.86133333329999995</v>
      </c>
      <c r="Y310" s="115">
        <v>0.4828333333</v>
      </c>
      <c r="Z310" s="116">
        <f>VLOOKUP(O310,既存・導入予定!$E$32:$S$43,13,0)</f>
        <v>0.254</v>
      </c>
      <c r="AA310" s="117">
        <f t="shared" si="24"/>
        <v>0.70099999999999996</v>
      </c>
    </row>
    <row r="311" spans="15:27" ht="13.5" customHeight="1" thickBot="1">
      <c r="O311" s="5">
        <v>11</v>
      </c>
      <c r="P311" s="120" t="s">
        <v>102</v>
      </c>
      <c r="Q311" s="120" t="s">
        <v>104</v>
      </c>
      <c r="R311" s="121" t="s">
        <v>96</v>
      </c>
      <c r="S311" s="122" t="s">
        <v>219</v>
      </c>
      <c r="T311" s="123" t="str">
        <f t="shared" si="26"/>
        <v>11空冷式（ヒートポンプ）冷房96.5＜能力≦420インバータ制御</v>
      </c>
      <c r="U311" s="124" t="s">
        <v>241</v>
      </c>
      <c r="V311" s="125">
        <v>-0.27426738779999998</v>
      </c>
      <c r="W311" s="125">
        <v>1.2742673877999999</v>
      </c>
      <c r="X311" s="125">
        <v>-3.1674462E-2</v>
      </c>
      <c r="Y311" s="125">
        <v>1.1529709249</v>
      </c>
      <c r="Z311" s="126">
        <f>VLOOKUP(O311,既存・導入予定!$E$32:$S$43,13,0)</f>
        <v>0.254</v>
      </c>
      <c r="AA311" s="127">
        <f t="shared" si="24"/>
        <v>1.1439999999999999</v>
      </c>
    </row>
    <row r="312" spans="15:27" ht="13.5" customHeight="1">
      <c r="O312" s="82">
        <v>11</v>
      </c>
      <c r="P312" s="136" t="s">
        <v>102</v>
      </c>
      <c r="Q312" s="136" t="s">
        <v>242</v>
      </c>
      <c r="R312" s="137" t="s">
        <v>94</v>
      </c>
      <c r="S312" s="138" t="s">
        <v>89</v>
      </c>
      <c r="T312" s="139" t="str">
        <f t="shared" si="26"/>
        <v>11空冷式（ヒートポンプ）暖房能力≦31.25ON/OFF制御</v>
      </c>
      <c r="U312" s="140" t="s">
        <v>236</v>
      </c>
      <c r="V312" s="141">
        <v>0.1220657277</v>
      </c>
      <c r="W312" s="141">
        <v>0.87793427229999998</v>
      </c>
      <c r="X312" s="141">
        <v>0.1112216198</v>
      </c>
      <c r="Y312" s="141">
        <v>0.88335632630000005</v>
      </c>
      <c r="Z312" s="142">
        <f>VLOOKUP(O312,既存・導入予定!$E$32:$S$43,13,0)</f>
        <v>0.254</v>
      </c>
      <c r="AA312" s="143">
        <f t="shared" si="24"/>
        <v>0.91100000000000003</v>
      </c>
    </row>
    <row r="313" spans="15:27" ht="13.5" customHeight="1">
      <c r="O313" s="4">
        <v>11</v>
      </c>
      <c r="P313" s="111" t="s">
        <v>102</v>
      </c>
      <c r="Q313" s="111" t="s">
        <v>242</v>
      </c>
      <c r="R313" s="112" t="s">
        <v>95</v>
      </c>
      <c r="S313" s="101" t="s">
        <v>88</v>
      </c>
      <c r="T313" s="113" t="str">
        <f t="shared" si="26"/>
        <v>11空冷式（ヒートポンプ）暖房31.25＜能力≦96.5段階制御</v>
      </c>
      <c r="U313" s="114" t="s">
        <v>237</v>
      </c>
      <c r="V313" s="115">
        <v>-7.3641976200000001E-2</v>
      </c>
      <c r="W313" s="115">
        <v>1.0736419762</v>
      </c>
      <c r="X313" s="115">
        <v>0.25312061679999998</v>
      </c>
      <c r="Y313" s="115">
        <v>0.91026067970000002</v>
      </c>
      <c r="Z313" s="116">
        <f>VLOOKUP(O313,既存・導入予定!$E$32:$S$43,13,0)</f>
        <v>0.254</v>
      </c>
      <c r="AA313" s="117">
        <f t="shared" si="24"/>
        <v>0.97399999999999998</v>
      </c>
    </row>
    <row r="314" spans="15:27" ht="13.5" customHeight="1">
      <c r="O314" s="4">
        <v>11</v>
      </c>
      <c r="P314" s="111" t="s">
        <v>102</v>
      </c>
      <c r="Q314" s="111" t="s">
        <v>242</v>
      </c>
      <c r="R314" s="112" t="s">
        <v>95</v>
      </c>
      <c r="S314" s="101" t="s">
        <v>219</v>
      </c>
      <c r="T314" s="113" t="str">
        <f t="shared" si="26"/>
        <v>11空冷式（ヒートポンプ）暖房31.25＜能力≦96.5インバータ制御</v>
      </c>
      <c r="U314" s="114" t="s">
        <v>238</v>
      </c>
      <c r="V314" s="115">
        <v>-0.1910561449</v>
      </c>
      <c r="W314" s="115">
        <v>1.1910561448999999</v>
      </c>
      <c r="X314" s="115">
        <v>0.20284681330000001</v>
      </c>
      <c r="Y314" s="115">
        <v>0.99410466580000001</v>
      </c>
      <c r="Z314" s="116">
        <f>VLOOKUP(O314,既存・導入予定!$E$32:$S$43,13,0)</f>
        <v>0.254</v>
      </c>
      <c r="AA314" s="117">
        <f t="shared" si="24"/>
        <v>1.0449999999999999</v>
      </c>
    </row>
    <row r="315" spans="15:27" ht="13.5" customHeight="1">
      <c r="O315" s="4">
        <v>11</v>
      </c>
      <c r="P315" s="111" t="s">
        <v>102</v>
      </c>
      <c r="Q315" s="111" t="s">
        <v>242</v>
      </c>
      <c r="R315" s="112" t="s">
        <v>96</v>
      </c>
      <c r="S315" s="101" t="s">
        <v>88</v>
      </c>
      <c r="T315" s="113" t="str">
        <f t="shared" si="26"/>
        <v>11空冷式（ヒートポンプ）暖房96.5＜能力≦420段階制御</v>
      </c>
      <c r="U315" s="114" t="s">
        <v>239</v>
      </c>
      <c r="V315" s="115">
        <v>-1.1106544600000001E-2</v>
      </c>
      <c r="W315" s="115">
        <v>1.0111065446</v>
      </c>
      <c r="X315" s="115">
        <v>0.18594431140000001</v>
      </c>
      <c r="Y315" s="115">
        <v>0.91258111659999996</v>
      </c>
      <c r="Z315" s="116">
        <f>VLOOKUP(O315,既存・導入予定!$E$32:$S$43,13,0)</f>
        <v>0.254</v>
      </c>
      <c r="AA315" s="117">
        <f t="shared" si="24"/>
        <v>0.95899999999999996</v>
      </c>
    </row>
    <row r="316" spans="15:27" ht="13.5" customHeight="1">
      <c r="O316" s="4">
        <v>11</v>
      </c>
      <c r="P316" s="111" t="s">
        <v>102</v>
      </c>
      <c r="Q316" s="111" t="s">
        <v>242</v>
      </c>
      <c r="R316" s="112" t="s">
        <v>96</v>
      </c>
      <c r="S316" s="101" t="s">
        <v>222</v>
      </c>
      <c r="T316" s="113" t="str">
        <f t="shared" si="26"/>
        <v>11空冷式（ヒートポンプ）暖房96.5＜能力≦420スライド弁制御</v>
      </c>
      <c r="U316" s="114" t="s">
        <v>240</v>
      </c>
      <c r="V316" s="115">
        <v>0.17299999999999999</v>
      </c>
      <c r="W316" s="115">
        <v>0.82699999999999996</v>
      </c>
      <c r="X316" s="115">
        <v>0.86133333329999995</v>
      </c>
      <c r="Y316" s="115">
        <v>0.4828333333</v>
      </c>
      <c r="Z316" s="116">
        <f>VLOOKUP(O316,既存・導入予定!$E$32:$S$43,13,0)</f>
        <v>0.254</v>
      </c>
      <c r="AA316" s="117">
        <f t="shared" si="24"/>
        <v>0.70099999999999996</v>
      </c>
    </row>
    <row r="317" spans="15:27" ht="13.5" customHeight="1" thickBot="1">
      <c r="O317" s="5">
        <v>11</v>
      </c>
      <c r="P317" s="120" t="s">
        <v>102</v>
      </c>
      <c r="Q317" s="120" t="s">
        <v>242</v>
      </c>
      <c r="R317" s="121" t="s">
        <v>96</v>
      </c>
      <c r="S317" s="122" t="s">
        <v>219</v>
      </c>
      <c r="T317" s="123" t="str">
        <f t="shared" si="26"/>
        <v>11空冷式（ヒートポンプ）暖房96.5＜能力≦420インバータ制御</v>
      </c>
      <c r="U317" s="124" t="s">
        <v>241</v>
      </c>
      <c r="V317" s="125">
        <v>-0.27426738779999998</v>
      </c>
      <c r="W317" s="125">
        <v>1.2742673877999999</v>
      </c>
      <c r="X317" s="125">
        <v>-3.1674462E-2</v>
      </c>
      <c r="Y317" s="125">
        <v>1.1529709249</v>
      </c>
      <c r="Z317" s="126">
        <f>VLOOKUP(O317,既存・導入予定!$E$32:$S$43,13,0)</f>
        <v>0.254</v>
      </c>
      <c r="AA317" s="127">
        <f t="shared" si="24"/>
        <v>1.1439999999999999</v>
      </c>
    </row>
    <row r="318" spans="15:27" ht="13.5" customHeight="1">
      <c r="O318" s="1">
        <v>12</v>
      </c>
      <c r="P318" s="110" t="s">
        <v>72</v>
      </c>
      <c r="Q318" s="111" t="s">
        <v>103</v>
      </c>
      <c r="R318" s="112" t="s">
        <v>91</v>
      </c>
      <c r="S318" s="101" t="s">
        <v>89</v>
      </c>
      <c r="T318" s="113" t="str">
        <f>O318&amp;P318&amp;Q318&amp;R318&amp;S318</f>
        <v>12水冷式冷房能力≦35ON/OFF制御</v>
      </c>
      <c r="U318" s="114" t="s">
        <v>223</v>
      </c>
      <c r="V318" s="115">
        <v>0.1220657277</v>
      </c>
      <c r="W318" s="115">
        <v>0.87793427229999998</v>
      </c>
      <c r="X318" s="115">
        <v>0.1112216198</v>
      </c>
      <c r="Y318" s="115">
        <v>0.88335632630000005</v>
      </c>
      <c r="Z318" s="116">
        <f>VLOOKUP(O318,既存・導入予定!$E$32:$S$43,13,0)</f>
        <v>0.42199999999999999</v>
      </c>
      <c r="AA318" s="117">
        <f t="shared" si="24"/>
        <v>0.93</v>
      </c>
    </row>
    <row r="319" spans="15:27" ht="13.5" customHeight="1">
      <c r="O319" s="1">
        <v>12</v>
      </c>
      <c r="P319" s="110" t="s">
        <v>72</v>
      </c>
      <c r="Q319" s="111" t="s">
        <v>104</v>
      </c>
      <c r="R319" s="112" t="s">
        <v>91</v>
      </c>
      <c r="S319" s="101" t="s">
        <v>88</v>
      </c>
      <c r="T319" s="113" t="str">
        <f t="shared" ref="T319" si="27">O319&amp;P319&amp;Q319&amp;R319&amp;S319</f>
        <v>12水冷式冷房能力≦35段階制御</v>
      </c>
      <c r="U319" s="114" t="s">
        <v>223</v>
      </c>
      <c r="V319" s="115">
        <v>0.1220657277</v>
      </c>
      <c r="W319" s="115">
        <v>0.87793427229999998</v>
      </c>
      <c r="X319" s="115">
        <v>0.1112216198</v>
      </c>
      <c r="Y319" s="115">
        <v>0.88335632630000005</v>
      </c>
      <c r="Z319" s="116">
        <f>VLOOKUP(O319,既存・導入予定!$E$32:$S$43,13,0)</f>
        <v>0.42199999999999999</v>
      </c>
      <c r="AA319" s="117">
        <f t="shared" si="24"/>
        <v>0.93</v>
      </c>
    </row>
    <row r="320" spans="15:27" ht="13.5" customHeight="1">
      <c r="O320" s="1">
        <v>12</v>
      </c>
      <c r="P320" s="110" t="s">
        <v>72</v>
      </c>
      <c r="Q320" s="111" t="s">
        <v>104</v>
      </c>
      <c r="R320" s="112" t="s">
        <v>92</v>
      </c>
      <c r="S320" s="101" t="s">
        <v>89</v>
      </c>
      <c r="T320" s="113" t="str">
        <f>O320&amp;P320&amp;Q320&amp;R320&amp;S320</f>
        <v>12水冷式冷房35＜能力≦104ON/OFF制御</v>
      </c>
      <c r="U320" s="114" t="s">
        <v>224</v>
      </c>
      <c r="V320" s="115">
        <v>-9.6020889100000006E-2</v>
      </c>
      <c r="W320" s="115">
        <v>1.0960208891000001</v>
      </c>
      <c r="X320" s="115">
        <v>0.2477137086</v>
      </c>
      <c r="Y320" s="115">
        <v>0.92415359019999999</v>
      </c>
      <c r="Z320" s="116">
        <f>VLOOKUP(O320,既存・導入予定!$E$32:$S$43,13,0)</f>
        <v>0.42199999999999999</v>
      </c>
      <c r="AA320" s="117">
        <f t="shared" si="24"/>
        <v>1.028</v>
      </c>
    </row>
    <row r="321" spans="15:27" ht="13.5" customHeight="1">
      <c r="O321" s="1">
        <v>12</v>
      </c>
      <c r="P321" s="110" t="s">
        <v>72</v>
      </c>
      <c r="Q321" s="111" t="s">
        <v>104</v>
      </c>
      <c r="R321" s="112" t="s">
        <v>92</v>
      </c>
      <c r="S321" s="101" t="s">
        <v>88</v>
      </c>
      <c r="T321" s="113" t="str">
        <f t="shared" ref="T321:T345" si="28">O321&amp;P321&amp;Q321&amp;R321&amp;S321</f>
        <v>12水冷式冷房35＜能力≦104段階制御</v>
      </c>
      <c r="U321" s="114" t="s">
        <v>224</v>
      </c>
      <c r="V321" s="115">
        <v>-9.6020889100000006E-2</v>
      </c>
      <c r="W321" s="115">
        <v>1.0960208891000001</v>
      </c>
      <c r="X321" s="115">
        <v>0.2477137086</v>
      </c>
      <c r="Y321" s="115">
        <v>0.92415359019999999</v>
      </c>
      <c r="Z321" s="116">
        <f>VLOOKUP(O321,既存・導入予定!$E$32:$S$43,13,0)</f>
        <v>0.42199999999999999</v>
      </c>
      <c r="AA321" s="117">
        <f t="shared" si="24"/>
        <v>1.028</v>
      </c>
    </row>
    <row r="322" spans="15:27" ht="13.5" customHeight="1">
      <c r="O322" s="1">
        <v>12</v>
      </c>
      <c r="P322" s="110" t="s">
        <v>72</v>
      </c>
      <c r="Q322" s="111" t="s">
        <v>104</v>
      </c>
      <c r="R322" s="112" t="s">
        <v>92</v>
      </c>
      <c r="S322" s="101" t="s">
        <v>219</v>
      </c>
      <c r="T322" s="113" t="str">
        <f t="shared" si="28"/>
        <v>12水冷式冷房35＜能力≦104インバータ制御</v>
      </c>
      <c r="U322" s="114" t="s">
        <v>225</v>
      </c>
      <c r="V322" s="115">
        <v>-0.14000000000000001</v>
      </c>
      <c r="W322" s="115">
        <v>1.1399999999999999</v>
      </c>
      <c r="X322" s="115">
        <v>0.26122065729999999</v>
      </c>
      <c r="Y322" s="115">
        <v>0.93938967139999996</v>
      </c>
      <c r="Z322" s="116">
        <f>VLOOKUP(O322,既存・導入予定!$E$32:$S$43,13,0)</f>
        <v>0.42199999999999999</v>
      </c>
      <c r="AA322" s="117">
        <f t="shared" si="24"/>
        <v>1.0489999999999999</v>
      </c>
    </row>
    <row r="323" spans="15:27" ht="13.5" customHeight="1">
      <c r="O323" s="1">
        <v>12</v>
      </c>
      <c r="P323" s="110" t="s">
        <v>72</v>
      </c>
      <c r="Q323" s="111" t="s">
        <v>104</v>
      </c>
      <c r="R323" s="112" t="s">
        <v>93</v>
      </c>
      <c r="S323" s="101" t="s">
        <v>88</v>
      </c>
      <c r="T323" s="113" t="str">
        <f t="shared" si="28"/>
        <v>12水冷式冷房104＜能力≦420段階制御</v>
      </c>
      <c r="U323" s="114" t="s">
        <v>226</v>
      </c>
      <c r="V323" s="115">
        <v>5.0852387499999999E-2</v>
      </c>
      <c r="W323" s="115">
        <v>0.94914761250000002</v>
      </c>
      <c r="X323" s="115">
        <v>0.1907560442</v>
      </c>
      <c r="Y323" s="115">
        <v>0.87919578409999999</v>
      </c>
      <c r="Z323" s="116">
        <f>VLOOKUP(O323,既存・導入予定!$E$32:$S$43,13,0)</f>
        <v>0.42199999999999999</v>
      </c>
      <c r="AA323" s="117">
        <f t="shared" si="24"/>
        <v>0.95899999999999996</v>
      </c>
    </row>
    <row r="324" spans="15:27" ht="13.5" customHeight="1">
      <c r="O324" s="1">
        <v>12</v>
      </c>
      <c r="P324" s="110" t="s">
        <v>72</v>
      </c>
      <c r="Q324" s="111" t="s">
        <v>104</v>
      </c>
      <c r="R324" s="112" t="s">
        <v>93</v>
      </c>
      <c r="S324" s="101" t="s">
        <v>222</v>
      </c>
      <c r="T324" s="113" t="str">
        <f t="shared" si="28"/>
        <v>12水冷式冷房104＜能力≦420スライド弁制御</v>
      </c>
      <c r="U324" s="114" t="s">
        <v>227</v>
      </c>
      <c r="V324" s="115">
        <v>0.21872340430000001</v>
      </c>
      <c r="W324" s="115">
        <v>0.78127659569999997</v>
      </c>
      <c r="X324" s="115">
        <v>0.76152586509999998</v>
      </c>
      <c r="Y324" s="115">
        <v>0.50987536529999999</v>
      </c>
      <c r="Z324" s="116">
        <f>VLOOKUP(O324,既存・導入予定!$E$32:$S$43,13,0)</f>
        <v>0.42199999999999999</v>
      </c>
      <c r="AA324" s="117">
        <f t="shared" si="24"/>
        <v>0.83099999999999996</v>
      </c>
    </row>
    <row r="325" spans="15:27" ht="13.5" customHeight="1" thickBot="1">
      <c r="O325" s="2">
        <v>12</v>
      </c>
      <c r="P325" s="120" t="s">
        <v>72</v>
      </c>
      <c r="Q325" s="120" t="s">
        <v>104</v>
      </c>
      <c r="R325" s="121" t="s">
        <v>93</v>
      </c>
      <c r="S325" s="122" t="s">
        <v>219</v>
      </c>
      <c r="T325" s="123" t="str">
        <f t="shared" si="28"/>
        <v>12水冷式冷房104＜能力≦420インバータ制御</v>
      </c>
      <c r="U325" s="124" t="s">
        <v>228</v>
      </c>
      <c r="V325" s="125">
        <v>-0.22</v>
      </c>
      <c r="W325" s="125">
        <v>1.22</v>
      </c>
      <c r="X325" s="125">
        <v>0.1733333333</v>
      </c>
      <c r="Y325" s="125">
        <v>1.0233333333000001</v>
      </c>
      <c r="Z325" s="126">
        <f>VLOOKUP(O325,既存・導入予定!$E$32:$S$43,13,0)</f>
        <v>0.42199999999999999</v>
      </c>
      <c r="AA325" s="127">
        <f t="shared" si="24"/>
        <v>1.0960000000000001</v>
      </c>
    </row>
    <row r="326" spans="15:27" ht="13.5" customHeight="1">
      <c r="O326" s="3">
        <v>12</v>
      </c>
      <c r="P326" s="128" t="s">
        <v>141</v>
      </c>
      <c r="Q326" s="128" t="s">
        <v>104</v>
      </c>
      <c r="R326" s="129" t="s">
        <v>94</v>
      </c>
      <c r="S326" s="130" t="s">
        <v>89</v>
      </c>
      <c r="T326" s="131" t="str">
        <f t="shared" si="28"/>
        <v>12空冷式（冷房専用）冷房能力≦31.25ON/OFF制御</v>
      </c>
      <c r="U326" s="132" t="s">
        <v>229</v>
      </c>
      <c r="V326" s="133">
        <v>0.1220657277</v>
      </c>
      <c r="W326" s="133">
        <v>0.87793427229999998</v>
      </c>
      <c r="X326" s="133">
        <v>0.1112216198</v>
      </c>
      <c r="Y326" s="133">
        <v>0.88335632630000005</v>
      </c>
      <c r="Z326" s="134">
        <f>VLOOKUP(O326,既存・導入予定!$E$32:$S$43,13,0)</f>
        <v>0.42199999999999999</v>
      </c>
      <c r="AA326" s="135">
        <f t="shared" si="24"/>
        <v>0.93</v>
      </c>
    </row>
    <row r="327" spans="15:27" ht="13.5" customHeight="1">
      <c r="O327" s="1">
        <v>12</v>
      </c>
      <c r="P327" s="110" t="s">
        <v>141</v>
      </c>
      <c r="Q327" s="111" t="s">
        <v>104</v>
      </c>
      <c r="R327" s="129" t="s">
        <v>94</v>
      </c>
      <c r="S327" s="101" t="s">
        <v>219</v>
      </c>
      <c r="T327" s="113" t="str">
        <f t="shared" si="28"/>
        <v>12空冷式（冷房専用）冷房能力≦31.25インバータ制御</v>
      </c>
      <c r="U327" s="132" t="s">
        <v>230</v>
      </c>
      <c r="V327" s="115">
        <v>-0.45200000000000001</v>
      </c>
      <c r="W327" s="115">
        <v>1.452</v>
      </c>
      <c r="X327" s="115">
        <v>0.4345164319</v>
      </c>
      <c r="Y327" s="115">
        <v>1.0087417839999999</v>
      </c>
      <c r="Z327" s="116">
        <f>VLOOKUP(O327,既存・導入予定!$E$32:$S$43,13,0)</f>
        <v>0.42199999999999999</v>
      </c>
      <c r="AA327" s="117">
        <f t="shared" si="24"/>
        <v>1.1919999999999999</v>
      </c>
    </row>
    <row r="328" spans="15:27" ht="13.5" customHeight="1">
      <c r="O328" s="1">
        <v>12</v>
      </c>
      <c r="P328" s="110" t="s">
        <v>141</v>
      </c>
      <c r="Q328" s="111" t="s">
        <v>104</v>
      </c>
      <c r="R328" s="112" t="s">
        <v>95</v>
      </c>
      <c r="S328" s="101" t="s">
        <v>89</v>
      </c>
      <c r="T328" s="113" t="str">
        <f t="shared" si="28"/>
        <v>12空冷式（冷房専用）冷房31.25＜能力≦96.5ON/OFF制御</v>
      </c>
      <c r="U328" s="132" t="s">
        <v>231</v>
      </c>
      <c r="V328" s="115">
        <v>-0.10214499170000001</v>
      </c>
      <c r="W328" s="115">
        <v>1.1021449916999999</v>
      </c>
      <c r="X328" s="115">
        <v>0.24536083019999999</v>
      </c>
      <c r="Y328" s="115">
        <v>0.92839208070000001</v>
      </c>
      <c r="Z328" s="116">
        <f>VLOOKUP(O328,既存・導入予定!$E$32:$S$43,13,0)</f>
        <v>0.42199999999999999</v>
      </c>
      <c r="AA328" s="117">
        <f t="shared" si="24"/>
        <v>1.0309999999999999</v>
      </c>
    </row>
    <row r="329" spans="15:27" ht="13.5" customHeight="1">
      <c r="O329" s="1">
        <v>12</v>
      </c>
      <c r="P329" s="110" t="s">
        <v>141</v>
      </c>
      <c r="Q329" s="111" t="s">
        <v>104</v>
      </c>
      <c r="R329" s="112" t="s">
        <v>95</v>
      </c>
      <c r="S329" s="101" t="s">
        <v>88</v>
      </c>
      <c r="T329" s="113" t="str">
        <f t="shared" si="28"/>
        <v>12空冷式（冷房専用）冷房31.25＜能力≦96.5段階制御</v>
      </c>
      <c r="U329" s="132" t="s">
        <v>231</v>
      </c>
      <c r="V329" s="115">
        <v>-0.10214499170000001</v>
      </c>
      <c r="W329" s="115">
        <v>1.1021449916999999</v>
      </c>
      <c r="X329" s="115">
        <v>0.24536083019999999</v>
      </c>
      <c r="Y329" s="115">
        <v>0.92839208070000001</v>
      </c>
      <c r="Z329" s="116">
        <f>VLOOKUP(O329,既存・導入予定!$E$32:$S$43,13,0)</f>
        <v>0.42199999999999999</v>
      </c>
      <c r="AA329" s="117">
        <f t="shared" si="24"/>
        <v>1.0309999999999999</v>
      </c>
    </row>
    <row r="330" spans="15:27" ht="13.5" customHeight="1">
      <c r="O330" s="1">
        <v>12</v>
      </c>
      <c r="P330" s="110" t="s">
        <v>141</v>
      </c>
      <c r="Q330" s="111" t="s">
        <v>104</v>
      </c>
      <c r="R330" s="112" t="s">
        <v>95</v>
      </c>
      <c r="S330" s="101" t="s">
        <v>219</v>
      </c>
      <c r="T330" s="113" t="str">
        <f t="shared" si="28"/>
        <v>12空冷式（冷房専用）冷房31.25＜能力≦96.5インバータ制御</v>
      </c>
      <c r="U330" s="132" t="s">
        <v>232</v>
      </c>
      <c r="V330" s="115">
        <v>-0.44831570110000002</v>
      </c>
      <c r="W330" s="115">
        <v>1.4483157011000001</v>
      </c>
      <c r="X330" s="115">
        <v>0.2888480591</v>
      </c>
      <c r="Y330" s="115">
        <v>1.079733821</v>
      </c>
      <c r="Z330" s="116">
        <f>VLOOKUP(O330,既存・導入予定!$E$32:$S$43,13,0)</f>
        <v>0.42199999999999999</v>
      </c>
      <c r="AA330" s="117">
        <f t="shared" si="24"/>
        <v>1.2010000000000001</v>
      </c>
    </row>
    <row r="331" spans="15:27" ht="13.5" customHeight="1">
      <c r="O331" s="1">
        <v>12</v>
      </c>
      <c r="P331" s="110" t="s">
        <v>141</v>
      </c>
      <c r="Q331" s="111" t="s">
        <v>104</v>
      </c>
      <c r="R331" s="112" t="s">
        <v>96</v>
      </c>
      <c r="S331" s="101" t="s">
        <v>88</v>
      </c>
      <c r="T331" s="113" t="str">
        <f t="shared" si="28"/>
        <v>12空冷式（冷房専用）冷房96.5＜能力≦420段階制御</v>
      </c>
      <c r="U331" s="132" t="s">
        <v>233</v>
      </c>
      <c r="V331" s="115">
        <v>-3.8026303300000001E-2</v>
      </c>
      <c r="W331" s="115">
        <v>1.0380263032999999</v>
      </c>
      <c r="X331" s="115">
        <v>0.22036567970000001</v>
      </c>
      <c r="Y331" s="115">
        <v>0.90883031179999996</v>
      </c>
      <c r="Z331" s="116">
        <f>VLOOKUP(O331,既存・導入予定!$E$32:$S$43,13,0)</f>
        <v>0.42199999999999999</v>
      </c>
      <c r="AA331" s="117">
        <f t="shared" ref="AA331:AA345" si="29">ROUNDDOWN(IF(Z331&gt;=0.5,V331*Z331+W331,X331*Z331+Y331),3)</f>
        <v>1.0009999999999999</v>
      </c>
    </row>
    <row r="332" spans="15:27" ht="13.5" customHeight="1">
      <c r="O332" s="1">
        <v>12</v>
      </c>
      <c r="P332" s="110" t="s">
        <v>141</v>
      </c>
      <c r="Q332" s="111" t="s">
        <v>104</v>
      </c>
      <c r="R332" s="112" t="s">
        <v>96</v>
      </c>
      <c r="S332" s="101" t="s">
        <v>222</v>
      </c>
      <c r="T332" s="113" t="str">
        <f t="shared" si="28"/>
        <v>12空冷式（冷房専用）冷房96.5＜能力≦420スライド弁制御</v>
      </c>
      <c r="U332" s="132" t="s">
        <v>234</v>
      </c>
      <c r="V332" s="115">
        <v>0.125</v>
      </c>
      <c r="W332" s="115">
        <v>0.875</v>
      </c>
      <c r="X332" s="115">
        <v>0.95833333330000003</v>
      </c>
      <c r="Y332" s="115">
        <v>0.45833333329999998</v>
      </c>
      <c r="Z332" s="116">
        <f>VLOOKUP(O332,既存・導入予定!$E$32:$S$43,13,0)</f>
        <v>0.42199999999999999</v>
      </c>
      <c r="AA332" s="117">
        <f t="shared" si="29"/>
        <v>0.86199999999999999</v>
      </c>
    </row>
    <row r="333" spans="15:27" ht="13.5" customHeight="1" thickBot="1">
      <c r="O333" s="2">
        <v>12</v>
      </c>
      <c r="P333" s="120" t="s">
        <v>141</v>
      </c>
      <c r="Q333" s="120" t="s">
        <v>104</v>
      </c>
      <c r="R333" s="121" t="s">
        <v>96</v>
      </c>
      <c r="S333" s="122" t="s">
        <v>219</v>
      </c>
      <c r="T333" s="123" t="str">
        <f t="shared" si="28"/>
        <v>12空冷式（冷房専用）冷房96.5＜能力≦420インバータ制御</v>
      </c>
      <c r="U333" s="124" t="s">
        <v>235</v>
      </c>
      <c r="V333" s="125">
        <v>-0.30225513710000002</v>
      </c>
      <c r="W333" s="125">
        <v>1.3022551371</v>
      </c>
      <c r="X333" s="125">
        <v>-0.1552682987</v>
      </c>
      <c r="Y333" s="125">
        <v>1.2287617179000001</v>
      </c>
      <c r="Z333" s="126">
        <f>VLOOKUP(O333,既存・導入予定!$E$32:$S$43,13,0)</f>
        <v>0.42199999999999999</v>
      </c>
      <c r="AA333" s="127">
        <f t="shared" si="29"/>
        <v>1.163</v>
      </c>
    </row>
    <row r="334" spans="15:27" ht="13.5" customHeight="1">
      <c r="O334" s="3">
        <v>12</v>
      </c>
      <c r="P334" s="128" t="s">
        <v>102</v>
      </c>
      <c r="Q334" s="128" t="s">
        <v>104</v>
      </c>
      <c r="R334" s="129" t="s">
        <v>94</v>
      </c>
      <c r="S334" s="130" t="s">
        <v>89</v>
      </c>
      <c r="T334" s="131" t="str">
        <f t="shared" si="28"/>
        <v>12空冷式（ヒートポンプ）冷房能力≦31.25ON/OFF制御</v>
      </c>
      <c r="U334" s="132" t="s">
        <v>236</v>
      </c>
      <c r="V334" s="133">
        <v>0.1220657277</v>
      </c>
      <c r="W334" s="133">
        <v>0.87793427229999998</v>
      </c>
      <c r="X334" s="133">
        <v>0.1112216198</v>
      </c>
      <c r="Y334" s="133">
        <v>0.88335632630000005</v>
      </c>
      <c r="Z334" s="134">
        <f>VLOOKUP(O334,既存・導入予定!$E$32:$S$43,13,0)</f>
        <v>0.42199999999999999</v>
      </c>
      <c r="AA334" s="135">
        <f t="shared" si="29"/>
        <v>0.93</v>
      </c>
    </row>
    <row r="335" spans="15:27" ht="14.25" customHeight="1">
      <c r="O335" s="1">
        <v>12</v>
      </c>
      <c r="P335" s="111" t="s">
        <v>102</v>
      </c>
      <c r="Q335" s="111" t="s">
        <v>104</v>
      </c>
      <c r="R335" s="112" t="s">
        <v>95</v>
      </c>
      <c r="S335" s="101" t="s">
        <v>88</v>
      </c>
      <c r="T335" s="113" t="str">
        <f t="shared" si="28"/>
        <v>12空冷式（ヒートポンプ）冷房31.25＜能力≦96.5段階制御</v>
      </c>
      <c r="U335" s="114" t="s">
        <v>237</v>
      </c>
      <c r="V335" s="115">
        <v>-7.3641976200000001E-2</v>
      </c>
      <c r="W335" s="115">
        <v>1.0736419762</v>
      </c>
      <c r="X335" s="115">
        <v>0.25312061679999998</v>
      </c>
      <c r="Y335" s="115">
        <v>0.91026067970000002</v>
      </c>
      <c r="Z335" s="116">
        <f>VLOOKUP(O335,既存・導入予定!$E$32:$S$43,13,0)</f>
        <v>0.42199999999999999</v>
      </c>
      <c r="AA335" s="117">
        <f t="shared" si="29"/>
        <v>1.0169999999999999</v>
      </c>
    </row>
    <row r="336" spans="15:27" ht="13.5" customHeight="1">
      <c r="O336" s="1">
        <v>12</v>
      </c>
      <c r="P336" s="111" t="s">
        <v>102</v>
      </c>
      <c r="Q336" s="111" t="s">
        <v>104</v>
      </c>
      <c r="R336" s="112" t="s">
        <v>95</v>
      </c>
      <c r="S336" s="101" t="s">
        <v>219</v>
      </c>
      <c r="T336" s="113" t="str">
        <f t="shared" si="28"/>
        <v>12空冷式（ヒートポンプ）冷房31.25＜能力≦96.5インバータ制御</v>
      </c>
      <c r="U336" s="114" t="s">
        <v>238</v>
      </c>
      <c r="V336" s="115">
        <v>-0.1910561449</v>
      </c>
      <c r="W336" s="115">
        <v>1.1910561448999999</v>
      </c>
      <c r="X336" s="115">
        <v>0.20284681330000001</v>
      </c>
      <c r="Y336" s="115">
        <v>0.99410466580000001</v>
      </c>
      <c r="Z336" s="116">
        <f>VLOOKUP(O336,既存・導入予定!$E$32:$S$43,13,0)</f>
        <v>0.42199999999999999</v>
      </c>
      <c r="AA336" s="117">
        <f t="shared" si="29"/>
        <v>1.079</v>
      </c>
    </row>
    <row r="337" spans="15:27" ht="13.5" customHeight="1">
      <c r="O337" s="1">
        <v>12</v>
      </c>
      <c r="P337" s="111" t="s">
        <v>102</v>
      </c>
      <c r="Q337" s="111" t="s">
        <v>104</v>
      </c>
      <c r="R337" s="112" t="s">
        <v>96</v>
      </c>
      <c r="S337" s="101" t="s">
        <v>88</v>
      </c>
      <c r="T337" s="113" t="str">
        <f t="shared" si="28"/>
        <v>12空冷式（ヒートポンプ）冷房96.5＜能力≦420段階制御</v>
      </c>
      <c r="U337" s="114" t="s">
        <v>239</v>
      </c>
      <c r="V337" s="115">
        <v>-1.1106544600000001E-2</v>
      </c>
      <c r="W337" s="115">
        <v>1.0111065446</v>
      </c>
      <c r="X337" s="115">
        <v>0.18594431140000001</v>
      </c>
      <c r="Y337" s="115">
        <v>0.91258111659999996</v>
      </c>
      <c r="Z337" s="116">
        <f>VLOOKUP(O337,既存・導入予定!$E$32:$S$43,13,0)</f>
        <v>0.42199999999999999</v>
      </c>
      <c r="AA337" s="117">
        <f t="shared" si="29"/>
        <v>0.99099999999999999</v>
      </c>
    </row>
    <row r="338" spans="15:27" ht="13.5" customHeight="1">
      <c r="O338" s="1">
        <v>12</v>
      </c>
      <c r="P338" s="111" t="s">
        <v>102</v>
      </c>
      <c r="Q338" s="111" t="s">
        <v>104</v>
      </c>
      <c r="R338" s="112" t="s">
        <v>96</v>
      </c>
      <c r="S338" s="101" t="s">
        <v>222</v>
      </c>
      <c r="T338" s="113" t="str">
        <f t="shared" si="28"/>
        <v>12空冷式（ヒートポンプ）冷房96.5＜能力≦420スライド弁制御</v>
      </c>
      <c r="U338" s="114" t="s">
        <v>240</v>
      </c>
      <c r="V338" s="115">
        <v>0.17299999999999999</v>
      </c>
      <c r="W338" s="115">
        <v>0.82699999999999996</v>
      </c>
      <c r="X338" s="115">
        <v>0.86133333329999995</v>
      </c>
      <c r="Y338" s="115">
        <v>0.4828333333</v>
      </c>
      <c r="Z338" s="116">
        <f>VLOOKUP(O338,既存・導入予定!$E$32:$S$43,13,0)</f>
        <v>0.42199999999999999</v>
      </c>
      <c r="AA338" s="117">
        <f t="shared" si="29"/>
        <v>0.84599999999999997</v>
      </c>
    </row>
    <row r="339" spans="15:27" ht="14.25" customHeight="1" thickBot="1">
      <c r="O339" s="2">
        <v>12</v>
      </c>
      <c r="P339" s="120" t="s">
        <v>102</v>
      </c>
      <c r="Q339" s="120" t="s">
        <v>104</v>
      </c>
      <c r="R339" s="121" t="s">
        <v>96</v>
      </c>
      <c r="S339" s="122" t="s">
        <v>219</v>
      </c>
      <c r="T339" s="123" t="str">
        <f t="shared" si="28"/>
        <v>12空冷式（ヒートポンプ）冷房96.5＜能力≦420インバータ制御</v>
      </c>
      <c r="U339" s="124" t="s">
        <v>241</v>
      </c>
      <c r="V339" s="125">
        <v>-0.27426738779999998</v>
      </c>
      <c r="W339" s="125">
        <v>1.2742673877999999</v>
      </c>
      <c r="X339" s="125">
        <v>-3.1674462E-2</v>
      </c>
      <c r="Y339" s="125">
        <v>1.1529709249</v>
      </c>
      <c r="Z339" s="126">
        <f>VLOOKUP(O339,既存・導入予定!$E$32:$S$43,13,0)</f>
        <v>0.42199999999999999</v>
      </c>
      <c r="AA339" s="127">
        <f t="shared" si="29"/>
        <v>1.139</v>
      </c>
    </row>
    <row r="340" spans="15:27" ht="13.5" customHeight="1">
      <c r="O340" s="83">
        <v>12</v>
      </c>
      <c r="P340" s="136" t="s">
        <v>102</v>
      </c>
      <c r="Q340" s="136" t="s">
        <v>242</v>
      </c>
      <c r="R340" s="137" t="s">
        <v>94</v>
      </c>
      <c r="S340" s="138" t="s">
        <v>89</v>
      </c>
      <c r="T340" s="139" t="str">
        <f t="shared" si="28"/>
        <v>12空冷式（ヒートポンプ）暖房能力≦31.25ON/OFF制御</v>
      </c>
      <c r="U340" s="140" t="s">
        <v>236</v>
      </c>
      <c r="V340" s="141">
        <v>0.1220657277</v>
      </c>
      <c r="W340" s="141">
        <v>0.87793427229999998</v>
      </c>
      <c r="X340" s="141">
        <v>0.1112216198</v>
      </c>
      <c r="Y340" s="141">
        <v>0.88335632630000005</v>
      </c>
      <c r="Z340" s="142">
        <f>VLOOKUP(O340,既存・導入予定!$E$32:$S$43,13,0)</f>
        <v>0.42199999999999999</v>
      </c>
      <c r="AA340" s="143">
        <f t="shared" si="29"/>
        <v>0.93</v>
      </c>
    </row>
    <row r="341" spans="15:27" ht="13.5" customHeight="1">
      <c r="O341" s="1">
        <v>12</v>
      </c>
      <c r="P341" s="111" t="s">
        <v>102</v>
      </c>
      <c r="Q341" s="111" t="s">
        <v>242</v>
      </c>
      <c r="R341" s="112" t="s">
        <v>95</v>
      </c>
      <c r="S341" s="101" t="s">
        <v>88</v>
      </c>
      <c r="T341" s="113" t="str">
        <f t="shared" si="28"/>
        <v>12空冷式（ヒートポンプ）暖房31.25＜能力≦96.5段階制御</v>
      </c>
      <c r="U341" s="114" t="s">
        <v>237</v>
      </c>
      <c r="V341" s="115">
        <v>-7.3641976200000001E-2</v>
      </c>
      <c r="W341" s="115">
        <v>1.0736419762</v>
      </c>
      <c r="X341" s="115">
        <v>0.25312061679999998</v>
      </c>
      <c r="Y341" s="115">
        <v>0.91026067970000002</v>
      </c>
      <c r="Z341" s="116">
        <f>VLOOKUP(O341,既存・導入予定!$E$32:$S$43,13,0)</f>
        <v>0.42199999999999999</v>
      </c>
      <c r="AA341" s="117">
        <f t="shared" si="29"/>
        <v>1.0169999999999999</v>
      </c>
    </row>
    <row r="342" spans="15:27" ht="13.5" customHeight="1">
      <c r="O342" s="1">
        <v>12</v>
      </c>
      <c r="P342" s="111" t="s">
        <v>102</v>
      </c>
      <c r="Q342" s="111" t="s">
        <v>242</v>
      </c>
      <c r="R342" s="112" t="s">
        <v>95</v>
      </c>
      <c r="S342" s="101" t="s">
        <v>219</v>
      </c>
      <c r="T342" s="113" t="str">
        <f t="shared" si="28"/>
        <v>12空冷式（ヒートポンプ）暖房31.25＜能力≦96.5インバータ制御</v>
      </c>
      <c r="U342" s="114" t="s">
        <v>238</v>
      </c>
      <c r="V342" s="115">
        <v>-0.1910561449</v>
      </c>
      <c r="W342" s="115">
        <v>1.1910561448999999</v>
      </c>
      <c r="X342" s="115">
        <v>0.20284681330000001</v>
      </c>
      <c r="Y342" s="115">
        <v>0.99410466580000001</v>
      </c>
      <c r="Z342" s="116">
        <f>VLOOKUP(O342,既存・導入予定!$E$32:$S$43,13,0)</f>
        <v>0.42199999999999999</v>
      </c>
      <c r="AA342" s="117">
        <f t="shared" si="29"/>
        <v>1.079</v>
      </c>
    </row>
    <row r="343" spans="15:27" ht="13.5" customHeight="1">
      <c r="O343" s="1">
        <v>12</v>
      </c>
      <c r="P343" s="111" t="s">
        <v>102</v>
      </c>
      <c r="Q343" s="111" t="s">
        <v>242</v>
      </c>
      <c r="R343" s="112" t="s">
        <v>96</v>
      </c>
      <c r="S343" s="101" t="s">
        <v>88</v>
      </c>
      <c r="T343" s="113" t="str">
        <f t="shared" si="28"/>
        <v>12空冷式（ヒートポンプ）暖房96.5＜能力≦420段階制御</v>
      </c>
      <c r="U343" s="114" t="s">
        <v>239</v>
      </c>
      <c r="V343" s="115">
        <v>-1.1106544600000001E-2</v>
      </c>
      <c r="W343" s="115">
        <v>1.0111065446</v>
      </c>
      <c r="X343" s="115">
        <v>0.18594431140000001</v>
      </c>
      <c r="Y343" s="115">
        <v>0.91258111659999996</v>
      </c>
      <c r="Z343" s="116">
        <f>VLOOKUP(O343,既存・導入予定!$E$32:$S$43,13,0)</f>
        <v>0.42199999999999999</v>
      </c>
      <c r="AA343" s="117">
        <f t="shared" si="29"/>
        <v>0.99099999999999999</v>
      </c>
    </row>
    <row r="344" spans="15:27" ht="13.5" customHeight="1">
      <c r="O344" s="1">
        <v>12</v>
      </c>
      <c r="P344" s="111" t="s">
        <v>102</v>
      </c>
      <c r="Q344" s="111" t="s">
        <v>242</v>
      </c>
      <c r="R344" s="112" t="s">
        <v>96</v>
      </c>
      <c r="S344" s="101" t="s">
        <v>222</v>
      </c>
      <c r="T344" s="113" t="str">
        <f t="shared" si="28"/>
        <v>12空冷式（ヒートポンプ）暖房96.5＜能力≦420スライド弁制御</v>
      </c>
      <c r="U344" s="114" t="s">
        <v>240</v>
      </c>
      <c r="V344" s="115">
        <v>0.17299999999999999</v>
      </c>
      <c r="W344" s="115">
        <v>0.82699999999999996</v>
      </c>
      <c r="X344" s="115">
        <v>0.86133333329999995</v>
      </c>
      <c r="Y344" s="115">
        <v>0.4828333333</v>
      </c>
      <c r="Z344" s="116">
        <f>VLOOKUP(O344,既存・導入予定!$E$32:$S$43,13,0)</f>
        <v>0.42199999999999999</v>
      </c>
      <c r="AA344" s="117">
        <f t="shared" si="29"/>
        <v>0.84599999999999997</v>
      </c>
    </row>
    <row r="345" spans="15:27" ht="13.5" customHeight="1" thickBot="1">
      <c r="O345" s="2">
        <v>12</v>
      </c>
      <c r="P345" s="120" t="s">
        <v>102</v>
      </c>
      <c r="Q345" s="120" t="s">
        <v>242</v>
      </c>
      <c r="R345" s="121" t="s">
        <v>96</v>
      </c>
      <c r="S345" s="122" t="s">
        <v>219</v>
      </c>
      <c r="T345" s="123" t="str">
        <f t="shared" si="28"/>
        <v>12空冷式（ヒートポンプ）暖房96.5＜能力≦420インバータ制御</v>
      </c>
      <c r="U345" s="124" t="s">
        <v>241</v>
      </c>
      <c r="V345" s="125">
        <v>-0.27426738779999998</v>
      </c>
      <c r="W345" s="125">
        <v>1.2742673877999999</v>
      </c>
      <c r="X345" s="125">
        <v>-3.1674462E-2</v>
      </c>
      <c r="Y345" s="125">
        <v>1.1529709249</v>
      </c>
      <c r="Z345" s="126">
        <f>VLOOKUP(O345,既存・導入予定!$E$32:$S$43,13,0)</f>
        <v>0.42199999999999999</v>
      </c>
      <c r="AA345" s="127">
        <f t="shared" si="29"/>
        <v>1.139</v>
      </c>
    </row>
    <row r="346" spans="15:27" ht="13.5" customHeight="1"/>
    <row r="347" spans="15:27" ht="13.5" customHeight="1"/>
    <row r="348" spans="15:27" ht="13.5" customHeight="1"/>
    <row r="349" spans="15:27" ht="13.5" customHeight="1"/>
    <row r="350" spans="15:27" ht="13.5" customHeight="1"/>
    <row r="351" spans="15:27" ht="13.5" customHeight="1"/>
    <row r="352" spans="15:27"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sortState ref="O442:AE585">
    <sortCondition ref="AB442:AB585"/>
  </sortState>
  <mergeCells count="11">
    <mergeCell ref="O8:O9"/>
    <mergeCell ref="Q8:Q9"/>
    <mergeCell ref="R8:R9"/>
    <mergeCell ref="P8:P9"/>
    <mergeCell ref="S8:S9"/>
    <mergeCell ref="T8:T9"/>
    <mergeCell ref="V8:W8"/>
    <mergeCell ref="X8:Y8"/>
    <mergeCell ref="Z8:Z9"/>
    <mergeCell ref="AA8:AA9"/>
    <mergeCell ref="U8:U9"/>
  </mergeCells>
  <phoneticPr fontId="1"/>
  <pageMargins left="0.31496062992125984" right="0.31496062992125984" top="0" bottom="0" header="0.31496062992125984" footer="0.31496062992125984"/>
  <pageSetup paperSize="8" scale="6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zoomScale="90" zoomScaleNormal="90" workbookViewId="0">
      <selection sqref="A1:AE1"/>
    </sheetView>
  </sheetViews>
  <sheetFormatPr defaultRowHeight="15.75"/>
  <cols>
    <col min="1" max="1" width="11.25" style="55" bestFit="1" customWidth="1"/>
    <col min="2" max="2" width="26.5" style="55" customWidth="1"/>
    <col min="3" max="5" width="10.625" style="56" customWidth="1"/>
    <col min="6" max="14" width="9" style="57"/>
    <col min="15" max="15" width="16.25" style="56" bestFit="1" customWidth="1"/>
    <col min="16" max="16384" width="9" style="57"/>
  </cols>
  <sheetData>
    <row r="1" spans="1:15">
      <c r="A1" s="54" t="s">
        <v>142</v>
      </c>
      <c r="F1" s="55"/>
      <c r="H1" s="58"/>
      <c r="I1" s="58"/>
      <c r="J1" s="58"/>
      <c r="K1" s="58"/>
      <c r="L1" s="408">
        <v>42428</v>
      </c>
      <c r="M1" s="408"/>
      <c r="N1" s="408"/>
      <c r="O1" s="408"/>
    </row>
    <row r="2" spans="1:15">
      <c r="A2" s="54"/>
      <c r="F2" s="55"/>
      <c r="H2" s="55"/>
      <c r="I2" s="55"/>
      <c r="J2" s="55"/>
      <c r="K2" s="55"/>
      <c r="L2" s="409" t="s">
        <v>143</v>
      </c>
      <c r="M2" s="409"/>
      <c r="N2" s="409"/>
      <c r="O2" s="409"/>
    </row>
    <row r="3" spans="1:15">
      <c r="A3" s="56" t="s">
        <v>144</v>
      </c>
      <c r="B3" s="56" t="s">
        <v>144</v>
      </c>
      <c r="C3" s="56" t="s">
        <v>144</v>
      </c>
      <c r="E3" s="56" t="s">
        <v>144</v>
      </c>
    </row>
    <row r="4" spans="1:15">
      <c r="A4" s="59" t="s">
        <v>145</v>
      </c>
      <c r="B4" s="59" t="s">
        <v>0</v>
      </c>
      <c r="C4" s="59" t="s">
        <v>83</v>
      </c>
      <c r="D4" s="59" t="s">
        <v>146</v>
      </c>
      <c r="E4" s="59" t="s">
        <v>147</v>
      </c>
      <c r="F4" s="410" t="s">
        <v>148</v>
      </c>
      <c r="G4" s="410"/>
      <c r="H4" s="410"/>
      <c r="I4" s="410"/>
      <c r="J4" s="410"/>
      <c r="K4" s="410"/>
      <c r="L4" s="410"/>
      <c r="M4" s="410"/>
      <c r="N4" s="410"/>
      <c r="O4" s="59" t="s">
        <v>149</v>
      </c>
    </row>
    <row r="5" spans="1:15" s="61" customFormat="1" hidden="1">
      <c r="A5" s="411" t="s">
        <v>150</v>
      </c>
      <c r="B5" s="411"/>
      <c r="C5" s="60" t="s">
        <v>151</v>
      </c>
      <c r="D5" s="60" t="s">
        <v>152</v>
      </c>
      <c r="E5" s="60" t="s">
        <v>152</v>
      </c>
      <c r="O5" s="60" t="s">
        <v>153</v>
      </c>
    </row>
    <row r="6" spans="1:15" s="61" customFormat="1" hidden="1">
      <c r="A6" s="411" t="s">
        <v>154</v>
      </c>
      <c r="B6" s="411"/>
      <c r="C6" s="60" t="s">
        <v>151</v>
      </c>
      <c r="D6" s="60" t="s">
        <v>151</v>
      </c>
      <c r="E6" s="60" t="s">
        <v>151</v>
      </c>
      <c r="O6" s="60" t="s">
        <v>155</v>
      </c>
    </row>
    <row r="7" spans="1:15" ht="16.5" customHeight="1">
      <c r="A7" s="400" t="s">
        <v>156</v>
      </c>
      <c r="B7" s="397" t="s">
        <v>157</v>
      </c>
      <c r="C7" s="62" t="s">
        <v>158</v>
      </c>
      <c r="D7" s="63" t="s">
        <v>159</v>
      </c>
      <c r="E7" s="64" t="s">
        <v>160</v>
      </c>
      <c r="F7" s="372" t="s">
        <v>161</v>
      </c>
      <c r="G7" s="372"/>
      <c r="H7" s="372"/>
      <c r="I7" s="372"/>
      <c r="J7" s="372"/>
      <c r="K7" s="372"/>
      <c r="L7" s="372"/>
      <c r="M7" s="372"/>
      <c r="N7" s="372"/>
      <c r="O7" s="396" t="s">
        <v>162</v>
      </c>
    </row>
    <row r="8" spans="1:15">
      <c r="A8" s="400"/>
      <c r="B8" s="401"/>
      <c r="C8" s="62" t="s">
        <v>163</v>
      </c>
      <c r="D8" s="65" t="s">
        <v>164</v>
      </c>
      <c r="E8" s="64" t="s">
        <v>160</v>
      </c>
      <c r="F8" s="372"/>
      <c r="G8" s="372"/>
      <c r="H8" s="372"/>
      <c r="I8" s="372"/>
      <c r="J8" s="372"/>
      <c r="K8" s="372"/>
      <c r="L8" s="372"/>
      <c r="M8" s="372"/>
      <c r="N8" s="372"/>
      <c r="O8" s="396"/>
    </row>
    <row r="9" spans="1:15">
      <c r="A9" s="400"/>
      <c r="B9" s="401"/>
      <c r="C9" s="62" t="s">
        <v>163</v>
      </c>
      <c r="D9" s="66" t="s">
        <v>165</v>
      </c>
      <c r="E9" s="64" t="s">
        <v>160</v>
      </c>
      <c r="F9" s="372"/>
      <c r="G9" s="372"/>
      <c r="H9" s="372"/>
      <c r="I9" s="372"/>
      <c r="J9" s="372"/>
      <c r="K9" s="372"/>
      <c r="L9" s="372"/>
      <c r="M9" s="372"/>
      <c r="N9" s="372"/>
      <c r="O9" s="396"/>
    </row>
    <row r="10" spans="1:15">
      <c r="A10" s="400"/>
      <c r="B10" s="401"/>
      <c r="C10" s="62" t="s">
        <v>163</v>
      </c>
      <c r="D10" s="66" t="s">
        <v>165</v>
      </c>
      <c r="E10" s="67" t="s">
        <v>166</v>
      </c>
      <c r="F10" s="372"/>
      <c r="G10" s="372"/>
      <c r="H10" s="372"/>
      <c r="I10" s="372"/>
      <c r="J10" s="372"/>
      <c r="K10" s="372"/>
      <c r="L10" s="372"/>
      <c r="M10" s="372"/>
      <c r="N10" s="372"/>
      <c r="O10" s="396"/>
    </row>
    <row r="11" spans="1:15">
      <c r="A11" s="400"/>
      <c r="B11" s="401"/>
      <c r="C11" s="68" t="s">
        <v>167</v>
      </c>
      <c r="D11" s="63" t="s">
        <v>159</v>
      </c>
      <c r="E11" s="64" t="s">
        <v>160</v>
      </c>
      <c r="F11" s="372"/>
      <c r="G11" s="372"/>
      <c r="H11" s="372"/>
      <c r="I11" s="372"/>
      <c r="J11" s="372"/>
      <c r="K11" s="372"/>
      <c r="L11" s="372"/>
      <c r="M11" s="372"/>
      <c r="N11" s="372"/>
      <c r="O11" s="396"/>
    </row>
    <row r="12" spans="1:15">
      <c r="A12" s="400"/>
      <c r="B12" s="401"/>
      <c r="C12" s="69" t="s">
        <v>168</v>
      </c>
      <c r="D12" s="63" t="s">
        <v>159</v>
      </c>
      <c r="E12" s="64" t="s">
        <v>160</v>
      </c>
      <c r="F12" s="372"/>
      <c r="G12" s="372"/>
      <c r="H12" s="372"/>
      <c r="I12" s="372"/>
      <c r="J12" s="372"/>
      <c r="K12" s="372"/>
      <c r="L12" s="372"/>
      <c r="M12" s="372"/>
      <c r="N12" s="372"/>
      <c r="O12" s="396"/>
    </row>
    <row r="13" spans="1:15" ht="15.75" customHeight="1">
      <c r="A13" s="400"/>
      <c r="B13" s="402"/>
      <c r="C13" s="69" t="s">
        <v>168</v>
      </c>
      <c r="D13" s="63" t="s">
        <v>159</v>
      </c>
      <c r="E13" s="70" t="s">
        <v>169</v>
      </c>
      <c r="F13" s="403" t="s">
        <v>170</v>
      </c>
      <c r="G13" s="404"/>
      <c r="H13" s="404"/>
      <c r="I13" s="404"/>
      <c r="J13" s="404"/>
      <c r="K13" s="404"/>
      <c r="L13" s="404"/>
      <c r="M13" s="404"/>
      <c r="N13" s="405"/>
      <c r="O13" s="71" t="s">
        <v>171</v>
      </c>
    </row>
    <row r="14" spans="1:15" ht="15.75" customHeight="1">
      <c r="A14" s="400"/>
      <c r="B14" s="397" t="s">
        <v>172</v>
      </c>
      <c r="C14" s="62" t="s">
        <v>163</v>
      </c>
      <c r="D14" s="63" t="s">
        <v>159</v>
      </c>
      <c r="E14" s="67" t="s">
        <v>166</v>
      </c>
      <c r="F14" s="372" t="s">
        <v>173</v>
      </c>
      <c r="G14" s="372"/>
      <c r="H14" s="372"/>
      <c r="I14" s="372"/>
      <c r="J14" s="372"/>
      <c r="K14" s="372"/>
      <c r="L14" s="372"/>
      <c r="M14" s="372"/>
      <c r="N14" s="372"/>
      <c r="O14" s="396" t="s">
        <v>174</v>
      </c>
    </row>
    <row r="15" spans="1:15" ht="15.75" customHeight="1">
      <c r="A15" s="400"/>
      <c r="B15" s="398"/>
      <c r="C15" s="62" t="s">
        <v>163</v>
      </c>
      <c r="D15" s="66" t="s">
        <v>165</v>
      </c>
      <c r="E15" s="64" t="s">
        <v>160</v>
      </c>
      <c r="F15" s="372"/>
      <c r="G15" s="372"/>
      <c r="H15" s="372"/>
      <c r="I15" s="372"/>
      <c r="J15" s="372"/>
      <c r="K15" s="372"/>
      <c r="L15" s="372"/>
      <c r="M15" s="372"/>
      <c r="N15" s="372"/>
      <c r="O15" s="396"/>
    </row>
    <row r="16" spans="1:15">
      <c r="A16" s="400"/>
      <c r="B16" s="398"/>
      <c r="C16" s="62" t="s">
        <v>163</v>
      </c>
      <c r="D16" s="66" t="s">
        <v>165</v>
      </c>
      <c r="E16" s="67" t="s">
        <v>166</v>
      </c>
      <c r="F16" s="372"/>
      <c r="G16" s="372"/>
      <c r="H16" s="372"/>
      <c r="I16" s="372"/>
      <c r="J16" s="372"/>
      <c r="K16" s="372"/>
      <c r="L16" s="372"/>
      <c r="M16" s="372"/>
      <c r="N16" s="372"/>
      <c r="O16" s="396"/>
    </row>
    <row r="17" spans="1:15">
      <c r="A17" s="400"/>
      <c r="B17" s="398"/>
      <c r="C17" s="68" t="s">
        <v>167</v>
      </c>
      <c r="D17" s="63" t="s">
        <v>159</v>
      </c>
      <c r="E17" s="67" t="s">
        <v>166</v>
      </c>
      <c r="F17" s="372"/>
      <c r="G17" s="372"/>
      <c r="H17" s="372"/>
      <c r="I17" s="372"/>
      <c r="J17" s="372"/>
      <c r="K17" s="372"/>
      <c r="L17" s="372"/>
      <c r="M17" s="372"/>
      <c r="N17" s="372"/>
      <c r="O17" s="396"/>
    </row>
    <row r="18" spans="1:15">
      <c r="A18" s="400"/>
      <c r="B18" s="398"/>
      <c r="C18" s="68" t="s">
        <v>167</v>
      </c>
      <c r="D18" s="66" t="s">
        <v>165</v>
      </c>
      <c r="E18" s="67" t="s">
        <v>166</v>
      </c>
      <c r="F18" s="372"/>
      <c r="G18" s="372"/>
      <c r="H18" s="372"/>
      <c r="I18" s="372"/>
      <c r="J18" s="372"/>
      <c r="K18" s="372"/>
      <c r="L18" s="372"/>
      <c r="M18" s="372"/>
      <c r="N18" s="372"/>
      <c r="O18" s="396"/>
    </row>
    <row r="19" spans="1:15">
      <c r="A19" s="400"/>
      <c r="B19" s="398"/>
      <c r="C19" s="69" t="s">
        <v>168</v>
      </c>
      <c r="D19" s="63" t="s">
        <v>159</v>
      </c>
      <c r="E19" s="67" t="s">
        <v>166</v>
      </c>
      <c r="F19" s="372"/>
      <c r="G19" s="372"/>
      <c r="H19" s="372"/>
      <c r="I19" s="372"/>
      <c r="J19" s="372"/>
      <c r="K19" s="372"/>
      <c r="L19" s="372"/>
      <c r="M19" s="372"/>
      <c r="N19" s="372"/>
      <c r="O19" s="396"/>
    </row>
    <row r="20" spans="1:15" ht="35.1" customHeight="1">
      <c r="A20" s="400"/>
      <c r="B20" s="399"/>
      <c r="C20" s="69" t="s">
        <v>168</v>
      </c>
      <c r="D20" s="63" t="s">
        <v>159</v>
      </c>
      <c r="E20" s="70" t="s">
        <v>169</v>
      </c>
      <c r="F20" s="372" t="s">
        <v>175</v>
      </c>
      <c r="G20" s="373"/>
      <c r="H20" s="373"/>
      <c r="I20" s="373"/>
      <c r="J20" s="373"/>
      <c r="K20" s="373"/>
      <c r="L20" s="373"/>
      <c r="M20" s="373"/>
      <c r="N20" s="373"/>
      <c r="O20" s="71" t="s">
        <v>176</v>
      </c>
    </row>
    <row r="21" spans="1:15" ht="15.75" customHeight="1">
      <c r="A21" s="400"/>
      <c r="B21" s="397" t="s">
        <v>177</v>
      </c>
      <c r="C21" s="62" t="s">
        <v>163</v>
      </c>
      <c r="D21" s="66" t="s">
        <v>165</v>
      </c>
      <c r="E21" s="67" t="s">
        <v>166</v>
      </c>
      <c r="F21" s="372" t="s">
        <v>178</v>
      </c>
      <c r="G21" s="373"/>
      <c r="H21" s="373"/>
      <c r="I21" s="373"/>
      <c r="J21" s="373"/>
      <c r="K21" s="373"/>
      <c r="L21" s="373"/>
      <c r="M21" s="373"/>
      <c r="N21" s="373"/>
      <c r="O21" s="374" t="s">
        <v>179</v>
      </c>
    </row>
    <row r="22" spans="1:15">
      <c r="A22" s="400"/>
      <c r="B22" s="398"/>
      <c r="C22" s="62" t="s">
        <v>163</v>
      </c>
      <c r="D22" s="72" t="s">
        <v>180</v>
      </c>
      <c r="E22" s="67" t="s">
        <v>166</v>
      </c>
      <c r="F22" s="373"/>
      <c r="G22" s="373"/>
      <c r="H22" s="373"/>
      <c r="I22" s="373"/>
      <c r="J22" s="373"/>
      <c r="K22" s="373"/>
      <c r="L22" s="373"/>
      <c r="M22" s="373"/>
      <c r="N22" s="373"/>
      <c r="O22" s="375"/>
    </row>
    <row r="23" spans="1:15">
      <c r="A23" s="400"/>
      <c r="B23" s="398"/>
      <c r="C23" s="73" t="s">
        <v>181</v>
      </c>
      <c r="D23" s="66" t="s">
        <v>165</v>
      </c>
      <c r="E23" s="67" t="s">
        <v>166</v>
      </c>
      <c r="F23" s="373"/>
      <c r="G23" s="373"/>
      <c r="H23" s="373"/>
      <c r="I23" s="373"/>
      <c r="J23" s="373"/>
      <c r="K23" s="373"/>
      <c r="L23" s="373"/>
      <c r="M23" s="373"/>
      <c r="N23" s="373"/>
      <c r="O23" s="375"/>
    </row>
    <row r="24" spans="1:15">
      <c r="A24" s="400"/>
      <c r="B24" s="398"/>
      <c r="C24" s="73"/>
      <c r="D24" s="72" t="s">
        <v>180</v>
      </c>
      <c r="E24" s="67" t="s">
        <v>166</v>
      </c>
      <c r="F24" s="373"/>
      <c r="G24" s="373"/>
      <c r="H24" s="373"/>
      <c r="I24" s="373"/>
      <c r="J24" s="373"/>
      <c r="K24" s="373"/>
      <c r="L24" s="373"/>
      <c r="M24" s="373"/>
      <c r="N24" s="373"/>
      <c r="O24" s="375"/>
    </row>
    <row r="25" spans="1:15">
      <c r="A25" s="400"/>
      <c r="B25" s="398"/>
      <c r="C25" s="68" t="s">
        <v>167</v>
      </c>
      <c r="D25" s="66" t="s">
        <v>165</v>
      </c>
      <c r="E25" s="67" t="s">
        <v>166</v>
      </c>
      <c r="F25" s="373"/>
      <c r="G25" s="373"/>
      <c r="H25" s="373"/>
      <c r="I25" s="373"/>
      <c r="J25" s="373"/>
      <c r="K25" s="373"/>
      <c r="L25" s="373"/>
      <c r="M25" s="373"/>
      <c r="N25" s="373"/>
      <c r="O25" s="375"/>
    </row>
    <row r="26" spans="1:15">
      <c r="A26" s="400"/>
      <c r="B26" s="398"/>
      <c r="C26" s="68" t="s">
        <v>167</v>
      </c>
      <c r="D26" s="72" t="s">
        <v>180</v>
      </c>
      <c r="E26" s="67" t="s">
        <v>166</v>
      </c>
      <c r="F26" s="373"/>
      <c r="G26" s="373"/>
      <c r="H26" s="373"/>
      <c r="I26" s="373"/>
      <c r="J26" s="373"/>
      <c r="K26" s="373"/>
      <c r="L26" s="373"/>
      <c r="M26" s="373"/>
      <c r="N26" s="373"/>
      <c r="O26" s="375"/>
    </row>
    <row r="27" spans="1:15">
      <c r="A27" s="400"/>
      <c r="B27" s="398"/>
      <c r="C27" s="69" t="s">
        <v>168</v>
      </c>
      <c r="D27" s="63" t="s">
        <v>159</v>
      </c>
      <c r="E27" s="67" t="s">
        <v>166</v>
      </c>
      <c r="F27" s="373"/>
      <c r="G27" s="373"/>
      <c r="H27" s="373"/>
      <c r="I27" s="373"/>
      <c r="J27" s="373"/>
      <c r="K27" s="373"/>
      <c r="L27" s="373"/>
      <c r="M27" s="373"/>
      <c r="N27" s="373"/>
      <c r="O27" s="376"/>
    </row>
    <row r="28" spans="1:15">
      <c r="A28" s="400"/>
      <c r="B28" s="398"/>
      <c r="C28" s="62" t="s">
        <v>163</v>
      </c>
      <c r="D28" s="72" t="s">
        <v>180</v>
      </c>
      <c r="E28" s="70" t="s">
        <v>182</v>
      </c>
      <c r="F28" s="372" t="s">
        <v>183</v>
      </c>
      <c r="G28" s="373"/>
      <c r="H28" s="373"/>
      <c r="I28" s="373"/>
      <c r="J28" s="373"/>
      <c r="K28" s="373"/>
      <c r="L28" s="373"/>
      <c r="M28" s="373"/>
      <c r="N28" s="373"/>
      <c r="O28" s="374" t="s">
        <v>184</v>
      </c>
    </row>
    <row r="29" spans="1:15">
      <c r="A29" s="400"/>
      <c r="B29" s="398"/>
      <c r="C29" s="73" t="s">
        <v>181</v>
      </c>
      <c r="D29" s="72" t="s">
        <v>180</v>
      </c>
      <c r="E29" s="70" t="s">
        <v>182</v>
      </c>
      <c r="F29" s="373"/>
      <c r="G29" s="373"/>
      <c r="H29" s="373"/>
      <c r="I29" s="373"/>
      <c r="J29" s="373"/>
      <c r="K29" s="373"/>
      <c r="L29" s="373"/>
      <c r="M29" s="373"/>
      <c r="N29" s="373"/>
      <c r="O29" s="375"/>
    </row>
    <row r="30" spans="1:15">
      <c r="A30" s="400"/>
      <c r="B30" s="398"/>
      <c r="C30" s="68" t="s">
        <v>167</v>
      </c>
      <c r="D30" s="72" t="s">
        <v>180</v>
      </c>
      <c r="E30" s="70" t="s">
        <v>182</v>
      </c>
      <c r="F30" s="373"/>
      <c r="G30" s="373"/>
      <c r="H30" s="373"/>
      <c r="I30" s="373"/>
      <c r="J30" s="373"/>
      <c r="K30" s="373"/>
      <c r="L30" s="373"/>
      <c r="M30" s="373"/>
      <c r="N30" s="373"/>
      <c r="O30" s="376"/>
    </row>
    <row r="31" spans="1:15">
      <c r="A31" s="400"/>
      <c r="B31" s="398"/>
      <c r="C31" s="73" t="s">
        <v>181</v>
      </c>
      <c r="D31" s="72" t="s">
        <v>180</v>
      </c>
      <c r="E31" s="70" t="s">
        <v>169</v>
      </c>
      <c r="F31" s="372" t="s">
        <v>185</v>
      </c>
      <c r="G31" s="373"/>
      <c r="H31" s="373"/>
      <c r="I31" s="373"/>
      <c r="J31" s="373"/>
      <c r="K31" s="373"/>
      <c r="L31" s="373"/>
      <c r="M31" s="373"/>
      <c r="N31" s="373"/>
      <c r="O31" s="374" t="s">
        <v>186</v>
      </c>
    </row>
    <row r="32" spans="1:15">
      <c r="A32" s="400"/>
      <c r="B32" s="398"/>
      <c r="C32" s="68" t="s">
        <v>167</v>
      </c>
      <c r="D32" s="72" t="s">
        <v>180</v>
      </c>
      <c r="E32" s="70" t="s">
        <v>169</v>
      </c>
      <c r="F32" s="373"/>
      <c r="G32" s="373"/>
      <c r="H32" s="373"/>
      <c r="I32" s="373"/>
      <c r="J32" s="373"/>
      <c r="K32" s="373"/>
      <c r="L32" s="373"/>
      <c r="M32" s="373"/>
      <c r="N32" s="373"/>
      <c r="O32" s="375"/>
    </row>
    <row r="33" spans="1:15">
      <c r="A33" s="400"/>
      <c r="B33" s="399"/>
      <c r="C33" s="69" t="s">
        <v>168</v>
      </c>
      <c r="D33" s="63" t="s">
        <v>159</v>
      </c>
      <c r="E33" s="70" t="s">
        <v>169</v>
      </c>
      <c r="F33" s="373"/>
      <c r="G33" s="373"/>
      <c r="H33" s="373"/>
      <c r="I33" s="373"/>
      <c r="J33" s="373"/>
      <c r="K33" s="373"/>
      <c r="L33" s="373"/>
      <c r="M33" s="373"/>
      <c r="N33" s="373"/>
      <c r="O33" s="376"/>
    </row>
    <row r="34" spans="1:15" ht="15.75" customHeight="1">
      <c r="A34" s="386" t="s">
        <v>187</v>
      </c>
      <c r="B34" s="372" t="s">
        <v>188</v>
      </c>
      <c r="C34" s="62" t="s">
        <v>163</v>
      </c>
      <c r="D34" s="63" t="s">
        <v>159</v>
      </c>
      <c r="E34" s="64" t="s">
        <v>160</v>
      </c>
      <c r="F34" s="377" t="s">
        <v>189</v>
      </c>
      <c r="G34" s="388"/>
      <c r="H34" s="388"/>
      <c r="I34" s="388"/>
      <c r="J34" s="388"/>
      <c r="K34" s="388"/>
      <c r="L34" s="388"/>
      <c r="M34" s="388"/>
      <c r="N34" s="389"/>
      <c r="O34" s="374" t="s">
        <v>190</v>
      </c>
    </row>
    <row r="35" spans="1:15">
      <c r="A35" s="386"/>
      <c r="B35" s="373"/>
      <c r="C35" s="62" t="s">
        <v>163</v>
      </c>
      <c r="D35" s="66" t="s">
        <v>165</v>
      </c>
      <c r="E35" s="64" t="s">
        <v>160</v>
      </c>
      <c r="F35" s="390"/>
      <c r="G35" s="391"/>
      <c r="H35" s="391"/>
      <c r="I35" s="391"/>
      <c r="J35" s="391"/>
      <c r="K35" s="391"/>
      <c r="L35" s="391"/>
      <c r="M35" s="391"/>
      <c r="N35" s="392"/>
      <c r="O35" s="375"/>
    </row>
    <row r="36" spans="1:15">
      <c r="A36" s="386"/>
      <c r="B36" s="373"/>
      <c r="C36" s="68" t="s">
        <v>167</v>
      </c>
      <c r="D36" s="63" t="s">
        <v>159</v>
      </c>
      <c r="E36" s="64" t="s">
        <v>160</v>
      </c>
      <c r="F36" s="390"/>
      <c r="G36" s="391"/>
      <c r="H36" s="391"/>
      <c r="I36" s="391"/>
      <c r="J36" s="391"/>
      <c r="K36" s="391"/>
      <c r="L36" s="391"/>
      <c r="M36" s="391"/>
      <c r="N36" s="392"/>
      <c r="O36" s="375"/>
    </row>
    <row r="37" spans="1:15">
      <c r="A37" s="386"/>
      <c r="B37" s="373"/>
      <c r="C37" s="68" t="s">
        <v>167</v>
      </c>
      <c r="D37" s="66" t="s">
        <v>165</v>
      </c>
      <c r="E37" s="64" t="s">
        <v>160</v>
      </c>
      <c r="F37" s="393"/>
      <c r="G37" s="394"/>
      <c r="H37" s="394"/>
      <c r="I37" s="394"/>
      <c r="J37" s="394"/>
      <c r="K37" s="394"/>
      <c r="L37" s="394"/>
      <c r="M37" s="394"/>
      <c r="N37" s="395"/>
      <c r="O37" s="376"/>
    </row>
    <row r="38" spans="1:15">
      <c r="A38" s="386"/>
      <c r="B38" s="373"/>
      <c r="C38" s="74" t="s">
        <v>163</v>
      </c>
      <c r="D38" s="66" t="s">
        <v>165</v>
      </c>
      <c r="E38" s="70" t="s">
        <v>169</v>
      </c>
      <c r="F38" s="372" t="s">
        <v>191</v>
      </c>
      <c r="G38" s="373"/>
      <c r="H38" s="373"/>
      <c r="I38" s="373"/>
      <c r="J38" s="373"/>
      <c r="K38" s="373"/>
      <c r="L38" s="373"/>
      <c r="M38" s="373"/>
      <c r="N38" s="373"/>
      <c r="O38" s="374" t="s">
        <v>192</v>
      </c>
    </row>
    <row r="39" spans="1:15">
      <c r="A39" s="386"/>
      <c r="B39" s="373"/>
      <c r="C39" s="75" t="s">
        <v>167</v>
      </c>
      <c r="D39" s="63" t="s">
        <v>159</v>
      </c>
      <c r="E39" s="70" t="s">
        <v>169</v>
      </c>
      <c r="F39" s="373"/>
      <c r="G39" s="373"/>
      <c r="H39" s="373"/>
      <c r="I39" s="373"/>
      <c r="J39" s="373"/>
      <c r="K39" s="373"/>
      <c r="L39" s="373"/>
      <c r="M39" s="373"/>
      <c r="N39" s="373"/>
      <c r="O39" s="375"/>
    </row>
    <row r="40" spans="1:15">
      <c r="A40" s="386"/>
      <c r="B40" s="373"/>
      <c r="C40" s="69" t="s">
        <v>168</v>
      </c>
      <c r="D40" s="63" t="s">
        <v>159</v>
      </c>
      <c r="E40" s="70" t="s">
        <v>169</v>
      </c>
      <c r="F40" s="373"/>
      <c r="G40" s="373"/>
      <c r="H40" s="373"/>
      <c r="I40" s="373"/>
      <c r="J40" s="373"/>
      <c r="K40" s="373"/>
      <c r="L40" s="373"/>
      <c r="M40" s="373"/>
      <c r="N40" s="373"/>
      <c r="O40" s="376"/>
    </row>
    <row r="41" spans="1:15" ht="15.75" customHeight="1">
      <c r="A41" s="386"/>
      <c r="B41" s="372" t="s">
        <v>193</v>
      </c>
      <c r="C41" s="62" t="s">
        <v>163</v>
      </c>
      <c r="D41" s="63" t="s">
        <v>159</v>
      </c>
      <c r="E41" s="67" t="s">
        <v>166</v>
      </c>
      <c r="F41" s="372" t="s">
        <v>194</v>
      </c>
      <c r="G41" s="373"/>
      <c r="H41" s="373"/>
      <c r="I41" s="373"/>
      <c r="J41" s="373"/>
      <c r="K41" s="373"/>
      <c r="L41" s="373"/>
      <c r="M41" s="373"/>
      <c r="N41" s="373"/>
      <c r="O41" s="374" t="s">
        <v>195</v>
      </c>
    </row>
    <row r="42" spans="1:15" ht="15.75" customHeight="1">
      <c r="A42" s="386"/>
      <c r="B42" s="372"/>
      <c r="C42" s="62" t="s">
        <v>163</v>
      </c>
      <c r="D42" s="66" t="s">
        <v>165</v>
      </c>
      <c r="E42" s="64" t="s">
        <v>160</v>
      </c>
      <c r="F42" s="373"/>
      <c r="G42" s="373"/>
      <c r="H42" s="373"/>
      <c r="I42" s="373"/>
      <c r="J42" s="373"/>
      <c r="K42" s="373"/>
      <c r="L42" s="373"/>
      <c r="M42" s="373"/>
      <c r="N42" s="373"/>
      <c r="O42" s="375"/>
    </row>
    <row r="43" spans="1:15">
      <c r="A43" s="386"/>
      <c r="B43" s="372"/>
      <c r="C43" s="62" t="s">
        <v>163</v>
      </c>
      <c r="D43" s="66" t="s">
        <v>165</v>
      </c>
      <c r="E43" s="67" t="s">
        <v>166</v>
      </c>
      <c r="F43" s="373"/>
      <c r="G43" s="373"/>
      <c r="H43" s="373"/>
      <c r="I43" s="373"/>
      <c r="J43" s="373"/>
      <c r="K43" s="373"/>
      <c r="L43" s="373"/>
      <c r="M43" s="373"/>
      <c r="N43" s="373"/>
      <c r="O43" s="375"/>
    </row>
    <row r="44" spans="1:15">
      <c r="A44" s="386"/>
      <c r="B44" s="372"/>
      <c r="C44" s="75" t="s">
        <v>167</v>
      </c>
      <c r="D44" s="63" t="s">
        <v>159</v>
      </c>
      <c r="E44" s="76" t="s">
        <v>166</v>
      </c>
      <c r="F44" s="373"/>
      <c r="G44" s="373"/>
      <c r="H44" s="373"/>
      <c r="I44" s="373"/>
      <c r="J44" s="373"/>
      <c r="K44" s="373"/>
      <c r="L44" s="373"/>
      <c r="M44" s="373"/>
      <c r="N44" s="373"/>
      <c r="O44" s="375"/>
    </row>
    <row r="45" spans="1:15">
      <c r="A45" s="386"/>
      <c r="B45" s="372"/>
      <c r="C45" s="75" t="s">
        <v>167</v>
      </c>
      <c r="D45" s="66" t="s">
        <v>165</v>
      </c>
      <c r="E45" s="76" t="s">
        <v>166</v>
      </c>
      <c r="F45" s="373"/>
      <c r="G45" s="373"/>
      <c r="H45" s="373"/>
      <c r="I45" s="373"/>
      <c r="J45" s="373"/>
      <c r="K45" s="373"/>
      <c r="L45" s="373"/>
      <c r="M45" s="373"/>
      <c r="N45" s="373"/>
      <c r="O45" s="375"/>
    </row>
    <row r="46" spans="1:15">
      <c r="A46" s="386"/>
      <c r="B46" s="372"/>
      <c r="C46" s="77" t="s">
        <v>168</v>
      </c>
      <c r="D46" s="78" t="s">
        <v>159</v>
      </c>
      <c r="E46" s="67" t="s">
        <v>166</v>
      </c>
      <c r="F46" s="373"/>
      <c r="G46" s="373"/>
      <c r="H46" s="373"/>
      <c r="I46" s="373"/>
      <c r="J46" s="373"/>
      <c r="K46" s="373"/>
      <c r="L46" s="373"/>
      <c r="M46" s="373"/>
      <c r="N46" s="373"/>
      <c r="O46" s="376"/>
    </row>
    <row r="47" spans="1:15">
      <c r="A47" s="386"/>
      <c r="B47" s="372"/>
      <c r="C47" s="75" t="s">
        <v>167</v>
      </c>
      <c r="D47" s="63" t="s">
        <v>159</v>
      </c>
      <c r="E47" s="70" t="s">
        <v>169</v>
      </c>
      <c r="F47" s="372" t="s">
        <v>196</v>
      </c>
      <c r="G47" s="373"/>
      <c r="H47" s="373"/>
      <c r="I47" s="373"/>
      <c r="J47" s="373"/>
      <c r="K47" s="373"/>
      <c r="L47" s="373"/>
      <c r="M47" s="373"/>
      <c r="N47" s="373"/>
      <c r="O47" s="374" t="s">
        <v>197</v>
      </c>
    </row>
    <row r="48" spans="1:15">
      <c r="A48" s="386"/>
      <c r="B48" s="372"/>
      <c r="C48" s="77" t="s">
        <v>168</v>
      </c>
      <c r="D48" s="78" t="s">
        <v>159</v>
      </c>
      <c r="E48" s="70" t="s">
        <v>169</v>
      </c>
      <c r="F48" s="373"/>
      <c r="G48" s="373"/>
      <c r="H48" s="373"/>
      <c r="I48" s="373"/>
      <c r="J48" s="373"/>
      <c r="K48" s="373"/>
      <c r="L48" s="373"/>
      <c r="M48" s="373"/>
      <c r="N48" s="373"/>
      <c r="O48" s="375"/>
    </row>
    <row r="49" spans="1:15">
      <c r="A49" s="386"/>
      <c r="B49" s="372"/>
      <c r="C49" s="77" t="s">
        <v>168</v>
      </c>
      <c r="D49" s="65" t="s">
        <v>164</v>
      </c>
      <c r="E49" s="70" t="s">
        <v>169</v>
      </c>
      <c r="F49" s="373"/>
      <c r="G49" s="373"/>
      <c r="H49" s="373"/>
      <c r="I49" s="373"/>
      <c r="J49" s="373"/>
      <c r="K49" s="373"/>
      <c r="L49" s="373"/>
      <c r="M49" s="373"/>
      <c r="N49" s="373"/>
      <c r="O49" s="376"/>
    </row>
    <row r="50" spans="1:15" ht="15.75" customHeight="1">
      <c r="A50" s="386"/>
      <c r="B50" s="397" t="s">
        <v>310</v>
      </c>
      <c r="C50" s="74" t="s">
        <v>163</v>
      </c>
      <c r="D50" s="66" t="s">
        <v>165</v>
      </c>
      <c r="E50" s="76" t="s">
        <v>166</v>
      </c>
      <c r="F50" s="372" t="s">
        <v>199</v>
      </c>
      <c r="G50" s="373"/>
      <c r="H50" s="373"/>
      <c r="I50" s="373"/>
      <c r="J50" s="373"/>
      <c r="K50" s="373"/>
      <c r="L50" s="373"/>
      <c r="M50" s="373"/>
      <c r="N50" s="373"/>
      <c r="O50" s="374" t="s">
        <v>200</v>
      </c>
    </row>
    <row r="51" spans="1:15">
      <c r="A51" s="386"/>
      <c r="B51" s="398"/>
      <c r="C51" s="74" t="s">
        <v>163</v>
      </c>
      <c r="D51" s="79" t="s">
        <v>180</v>
      </c>
      <c r="E51" s="76" t="s">
        <v>166</v>
      </c>
      <c r="F51" s="373"/>
      <c r="G51" s="373"/>
      <c r="H51" s="373"/>
      <c r="I51" s="373"/>
      <c r="J51" s="373"/>
      <c r="K51" s="373"/>
      <c r="L51" s="373"/>
      <c r="M51" s="373"/>
      <c r="N51" s="373"/>
      <c r="O51" s="375"/>
    </row>
    <row r="52" spans="1:15">
      <c r="A52" s="386"/>
      <c r="B52" s="398"/>
      <c r="C52" s="80" t="s">
        <v>181</v>
      </c>
      <c r="D52" s="66" t="s">
        <v>165</v>
      </c>
      <c r="E52" s="67" t="s">
        <v>166</v>
      </c>
      <c r="F52" s="373"/>
      <c r="G52" s="373"/>
      <c r="H52" s="373"/>
      <c r="I52" s="373"/>
      <c r="J52" s="373"/>
      <c r="K52" s="373"/>
      <c r="L52" s="373"/>
      <c r="M52" s="373"/>
      <c r="N52" s="373"/>
      <c r="O52" s="375"/>
    </row>
    <row r="53" spans="1:15">
      <c r="A53" s="386"/>
      <c r="B53" s="398"/>
      <c r="C53" s="80" t="s">
        <v>181</v>
      </c>
      <c r="D53" s="79" t="s">
        <v>180</v>
      </c>
      <c r="E53" s="67" t="s">
        <v>166</v>
      </c>
      <c r="F53" s="373"/>
      <c r="G53" s="373"/>
      <c r="H53" s="373"/>
      <c r="I53" s="373"/>
      <c r="J53" s="373"/>
      <c r="K53" s="373"/>
      <c r="L53" s="373"/>
      <c r="M53" s="373"/>
      <c r="N53" s="373"/>
      <c r="O53" s="375"/>
    </row>
    <row r="54" spans="1:15">
      <c r="A54" s="386"/>
      <c r="B54" s="398"/>
      <c r="C54" s="75" t="s">
        <v>167</v>
      </c>
      <c r="D54" s="66" t="s">
        <v>165</v>
      </c>
      <c r="E54" s="76" t="s">
        <v>166</v>
      </c>
      <c r="F54" s="373"/>
      <c r="G54" s="373"/>
      <c r="H54" s="373"/>
      <c r="I54" s="373"/>
      <c r="J54" s="373"/>
      <c r="K54" s="373"/>
      <c r="L54" s="373"/>
      <c r="M54" s="373"/>
      <c r="N54" s="373"/>
      <c r="O54" s="375"/>
    </row>
    <row r="55" spans="1:15">
      <c r="A55" s="386"/>
      <c r="B55" s="398"/>
      <c r="C55" s="75" t="s">
        <v>167</v>
      </c>
      <c r="D55" s="79" t="s">
        <v>180</v>
      </c>
      <c r="E55" s="76" t="s">
        <v>166</v>
      </c>
      <c r="F55" s="373"/>
      <c r="G55" s="373"/>
      <c r="H55" s="373"/>
      <c r="I55" s="373"/>
      <c r="J55" s="373"/>
      <c r="K55" s="373"/>
      <c r="L55" s="373"/>
      <c r="M55" s="373"/>
      <c r="N55" s="373"/>
      <c r="O55" s="375"/>
    </row>
    <row r="56" spans="1:15">
      <c r="A56" s="386"/>
      <c r="B56" s="398"/>
      <c r="C56" s="77" t="s">
        <v>168</v>
      </c>
      <c r="D56" s="78" t="s">
        <v>159</v>
      </c>
      <c r="E56" s="67" t="s">
        <v>166</v>
      </c>
      <c r="F56" s="373"/>
      <c r="G56" s="373"/>
      <c r="H56" s="373"/>
      <c r="I56" s="373"/>
      <c r="J56" s="373"/>
      <c r="K56" s="373"/>
      <c r="L56" s="373"/>
      <c r="M56" s="373"/>
      <c r="N56" s="373"/>
      <c r="O56" s="376"/>
    </row>
    <row r="57" spans="1:15">
      <c r="A57" s="386"/>
      <c r="B57" s="398"/>
      <c r="C57" s="74" t="s">
        <v>163</v>
      </c>
      <c r="D57" s="79" t="s">
        <v>180</v>
      </c>
      <c r="E57" s="70" t="s">
        <v>182</v>
      </c>
      <c r="F57" s="406" t="s">
        <v>201</v>
      </c>
      <c r="G57" s="407"/>
      <c r="H57" s="407"/>
      <c r="I57" s="407"/>
      <c r="J57" s="407"/>
      <c r="K57" s="407"/>
      <c r="L57" s="407"/>
      <c r="M57" s="407"/>
      <c r="N57" s="407"/>
      <c r="O57" s="374" t="s">
        <v>202</v>
      </c>
    </row>
    <row r="58" spans="1:15">
      <c r="A58" s="386"/>
      <c r="B58" s="398"/>
      <c r="C58" s="80" t="s">
        <v>181</v>
      </c>
      <c r="D58" s="79" t="s">
        <v>180</v>
      </c>
      <c r="E58" s="70" t="s">
        <v>182</v>
      </c>
      <c r="F58" s="407"/>
      <c r="G58" s="407"/>
      <c r="H58" s="407"/>
      <c r="I58" s="407"/>
      <c r="J58" s="407"/>
      <c r="K58" s="407"/>
      <c r="L58" s="407"/>
      <c r="M58" s="407"/>
      <c r="N58" s="407"/>
      <c r="O58" s="375"/>
    </row>
    <row r="59" spans="1:15">
      <c r="A59" s="386"/>
      <c r="B59" s="398"/>
      <c r="C59" s="75" t="s">
        <v>167</v>
      </c>
      <c r="D59" s="79" t="s">
        <v>180</v>
      </c>
      <c r="E59" s="70" t="s">
        <v>182</v>
      </c>
      <c r="F59" s="407"/>
      <c r="G59" s="407"/>
      <c r="H59" s="407"/>
      <c r="I59" s="407"/>
      <c r="J59" s="407"/>
      <c r="K59" s="407"/>
      <c r="L59" s="407"/>
      <c r="M59" s="407"/>
      <c r="N59" s="407"/>
      <c r="O59" s="376"/>
    </row>
    <row r="60" spans="1:15">
      <c r="A60" s="386"/>
      <c r="B60" s="398"/>
      <c r="C60" s="73" t="s">
        <v>181</v>
      </c>
      <c r="D60" s="72" t="s">
        <v>180</v>
      </c>
      <c r="E60" s="70" t="s">
        <v>169</v>
      </c>
      <c r="F60" s="377" t="s">
        <v>203</v>
      </c>
      <c r="G60" s="378"/>
      <c r="H60" s="378"/>
      <c r="I60" s="378"/>
      <c r="J60" s="378"/>
      <c r="K60" s="378"/>
      <c r="L60" s="378"/>
      <c r="M60" s="378"/>
      <c r="N60" s="379"/>
      <c r="O60" s="374" t="s">
        <v>204</v>
      </c>
    </row>
    <row r="61" spans="1:15" ht="15.75" customHeight="1">
      <c r="A61" s="386"/>
      <c r="B61" s="398"/>
      <c r="C61" s="77" t="s">
        <v>168</v>
      </c>
      <c r="D61" s="78" t="s">
        <v>159</v>
      </c>
      <c r="E61" s="70" t="s">
        <v>169</v>
      </c>
      <c r="F61" s="380"/>
      <c r="G61" s="381"/>
      <c r="H61" s="381"/>
      <c r="I61" s="381"/>
      <c r="J61" s="381"/>
      <c r="K61" s="381"/>
      <c r="L61" s="381"/>
      <c r="M61" s="381"/>
      <c r="N61" s="382"/>
      <c r="O61" s="375"/>
    </row>
    <row r="62" spans="1:15">
      <c r="A62" s="386"/>
      <c r="B62" s="399"/>
      <c r="C62" s="77" t="s">
        <v>168</v>
      </c>
      <c r="D62" s="65" t="s">
        <v>164</v>
      </c>
      <c r="E62" s="70" t="s">
        <v>169</v>
      </c>
      <c r="F62" s="383"/>
      <c r="G62" s="384"/>
      <c r="H62" s="384"/>
      <c r="I62" s="384"/>
      <c r="J62" s="384"/>
      <c r="K62" s="384"/>
      <c r="L62" s="384"/>
      <c r="M62" s="384"/>
      <c r="N62" s="385"/>
      <c r="O62" s="376"/>
    </row>
    <row r="63" spans="1:15" ht="15.75" customHeight="1">
      <c r="A63" s="386" t="s">
        <v>205</v>
      </c>
      <c r="B63" s="372" t="s">
        <v>188</v>
      </c>
      <c r="C63" s="74" t="s">
        <v>163</v>
      </c>
      <c r="D63" s="63" t="s">
        <v>159</v>
      </c>
      <c r="E63" s="81" t="s">
        <v>160</v>
      </c>
      <c r="F63" s="372" t="s">
        <v>189</v>
      </c>
      <c r="G63" s="373"/>
      <c r="H63" s="373"/>
      <c r="I63" s="373"/>
      <c r="J63" s="373"/>
      <c r="K63" s="373"/>
      <c r="L63" s="373"/>
      <c r="M63" s="373"/>
      <c r="N63" s="373"/>
      <c r="O63" s="387" t="s">
        <v>206</v>
      </c>
    </row>
    <row r="64" spans="1:15">
      <c r="A64" s="386"/>
      <c r="B64" s="373"/>
      <c r="C64" s="74" t="s">
        <v>163</v>
      </c>
      <c r="D64" s="66" t="s">
        <v>165</v>
      </c>
      <c r="E64" s="81" t="s">
        <v>160</v>
      </c>
      <c r="F64" s="373"/>
      <c r="G64" s="373"/>
      <c r="H64" s="373"/>
      <c r="I64" s="373"/>
      <c r="J64" s="373"/>
      <c r="K64" s="373"/>
      <c r="L64" s="373"/>
      <c r="M64" s="373"/>
      <c r="N64" s="373"/>
      <c r="O64" s="387"/>
    </row>
    <row r="65" spans="1:15">
      <c r="A65" s="386"/>
      <c r="B65" s="373"/>
      <c r="C65" s="68" t="s">
        <v>167</v>
      </c>
      <c r="D65" s="63" t="s">
        <v>159</v>
      </c>
      <c r="E65" s="64" t="s">
        <v>160</v>
      </c>
      <c r="F65" s="373"/>
      <c r="G65" s="373"/>
      <c r="H65" s="373"/>
      <c r="I65" s="373"/>
      <c r="J65" s="373"/>
      <c r="K65" s="373"/>
      <c r="L65" s="373"/>
      <c r="M65" s="373"/>
      <c r="N65" s="373"/>
      <c r="O65" s="387"/>
    </row>
    <row r="66" spans="1:15">
      <c r="A66" s="386"/>
      <c r="B66" s="372" t="s">
        <v>193</v>
      </c>
      <c r="C66" s="74" t="s">
        <v>163</v>
      </c>
      <c r="D66" s="63" t="s">
        <v>159</v>
      </c>
      <c r="E66" s="76" t="s">
        <v>166</v>
      </c>
      <c r="F66" s="377" t="s">
        <v>207</v>
      </c>
      <c r="G66" s="388"/>
      <c r="H66" s="388"/>
      <c r="I66" s="388"/>
      <c r="J66" s="388"/>
      <c r="K66" s="388"/>
      <c r="L66" s="388"/>
      <c r="M66" s="388"/>
      <c r="N66" s="389"/>
      <c r="O66" s="374" t="s">
        <v>208</v>
      </c>
    </row>
    <row r="67" spans="1:15">
      <c r="A67" s="386"/>
      <c r="B67" s="372"/>
      <c r="C67" s="74" t="s">
        <v>163</v>
      </c>
      <c r="D67" s="66" t="s">
        <v>165</v>
      </c>
      <c r="E67" s="76" t="s">
        <v>166</v>
      </c>
      <c r="F67" s="390"/>
      <c r="G67" s="391"/>
      <c r="H67" s="391"/>
      <c r="I67" s="391"/>
      <c r="J67" s="391"/>
      <c r="K67" s="391"/>
      <c r="L67" s="391"/>
      <c r="M67" s="391"/>
      <c r="N67" s="392"/>
      <c r="O67" s="375"/>
    </row>
    <row r="68" spans="1:15">
      <c r="A68" s="386"/>
      <c r="B68" s="372"/>
      <c r="C68" s="75" t="s">
        <v>167</v>
      </c>
      <c r="D68" s="63" t="s">
        <v>159</v>
      </c>
      <c r="E68" s="76" t="s">
        <v>166</v>
      </c>
      <c r="F68" s="390"/>
      <c r="G68" s="391"/>
      <c r="H68" s="391"/>
      <c r="I68" s="391"/>
      <c r="J68" s="391"/>
      <c r="K68" s="391"/>
      <c r="L68" s="391"/>
      <c r="M68" s="391"/>
      <c r="N68" s="392"/>
      <c r="O68" s="375"/>
    </row>
    <row r="69" spans="1:15">
      <c r="A69" s="386"/>
      <c r="B69" s="372"/>
      <c r="C69" s="75" t="s">
        <v>167</v>
      </c>
      <c r="D69" s="66" t="s">
        <v>165</v>
      </c>
      <c r="E69" s="76" t="s">
        <v>166</v>
      </c>
      <c r="F69" s="390"/>
      <c r="G69" s="391"/>
      <c r="H69" s="391"/>
      <c r="I69" s="391"/>
      <c r="J69" s="391"/>
      <c r="K69" s="391"/>
      <c r="L69" s="391"/>
      <c r="M69" s="391"/>
      <c r="N69" s="392"/>
      <c r="O69" s="375"/>
    </row>
    <row r="70" spans="1:15">
      <c r="A70" s="386"/>
      <c r="B70" s="372"/>
      <c r="C70" s="77" t="s">
        <v>168</v>
      </c>
      <c r="D70" s="78" t="s">
        <v>159</v>
      </c>
      <c r="E70" s="67" t="s">
        <v>166</v>
      </c>
      <c r="F70" s="390"/>
      <c r="G70" s="391"/>
      <c r="H70" s="391"/>
      <c r="I70" s="391"/>
      <c r="J70" s="391"/>
      <c r="K70" s="391"/>
      <c r="L70" s="391"/>
      <c r="M70" s="391"/>
      <c r="N70" s="392"/>
      <c r="O70" s="376"/>
    </row>
    <row r="71" spans="1:15">
      <c r="A71" s="386"/>
      <c r="B71" s="372"/>
      <c r="C71" s="77" t="s">
        <v>168</v>
      </c>
      <c r="D71" s="78" t="s">
        <v>159</v>
      </c>
      <c r="E71" s="70" t="s">
        <v>169</v>
      </c>
      <c r="F71" s="377" t="s">
        <v>209</v>
      </c>
      <c r="G71" s="388"/>
      <c r="H71" s="388"/>
      <c r="I71" s="388"/>
      <c r="J71" s="388"/>
      <c r="K71" s="388"/>
      <c r="L71" s="388"/>
      <c r="M71" s="388"/>
      <c r="N71" s="389"/>
      <c r="O71" s="396" t="s">
        <v>210</v>
      </c>
    </row>
    <row r="72" spans="1:15">
      <c r="A72" s="386"/>
      <c r="B72" s="372"/>
      <c r="C72" s="77" t="s">
        <v>168</v>
      </c>
      <c r="D72" s="65" t="s">
        <v>164</v>
      </c>
      <c r="E72" s="70" t="s">
        <v>169</v>
      </c>
      <c r="F72" s="393"/>
      <c r="G72" s="394"/>
      <c r="H72" s="394"/>
      <c r="I72" s="394"/>
      <c r="J72" s="394"/>
      <c r="K72" s="394"/>
      <c r="L72" s="394"/>
      <c r="M72" s="394"/>
      <c r="N72" s="395"/>
      <c r="O72" s="396"/>
    </row>
    <row r="73" spans="1:15" ht="15.75" customHeight="1">
      <c r="A73" s="386"/>
      <c r="B73" s="397" t="s">
        <v>198</v>
      </c>
      <c r="C73" s="74" t="s">
        <v>163</v>
      </c>
      <c r="D73" s="66" t="s">
        <v>165</v>
      </c>
      <c r="E73" s="76" t="s">
        <v>166</v>
      </c>
      <c r="F73" s="372" t="s">
        <v>211</v>
      </c>
      <c r="G73" s="373"/>
      <c r="H73" s="373"/>
      <c r="I73" s="373"/>
      <c r="J73" s="373"/>
      <c r="K73" s="373"/>
      <c r="L73" s="373"/>
      <c r="M73" s="373"/>
      <c r="N73" s="373"/>
      <c r="O73" s="374" t="s">
        <v>212</v>
      </c>
    </row>
    <row r="74" spans="1:15">
      <c r="A74" s="386"/>
      <c r="B74" s="398"/>
      <c r="C74" s="74" t="s">
        <v>163</v>
      </c>
      <c r="D74" s="79" t="s">
        <v>180</v>
      </c>
      <c r="E74" s="76" t="s">
        <v>166</v>
      </c>
      <c r="F74" s="373"/>
      <c r="G74" s="373"/>
      <c r="H74" s="373"/>
      <c r="I74" s="373"/>
      <c r="J74" s="373"/>
      <c r="K74" s="373"/>
      <c r="L74" s="373"/>
      <c r="M74" s="373"/>
      <c r="N74" s="373"/>
      <c r="O74" s="375"/>
    </row>
    <row r="75" spans="1:15">
      <c r="A75" s="386"/>
      <c r="B75" s="398"/>
      <c r="C75" s="80" t="s">
        <v>181</v>
      </c>
      <c r="D75" s="79" t="s">
        <v>180</v>
      </c>
      <c r="E75" s="67" t="s">
        <v>166</v>
      </c>
      <c r="F75" s="373"/>
      <c r="G75" s="373"/>
      <c r="H75" s="373"/>
      <c r="I75" s="373"/>
      <c r="J75" s="373"/>
      <c r="K75" s="373"/>
      <c r="L75" s="373"/>
      <c r="M75" s="373"/>
      <c r="N75" s="373"/>
      <c r="O75" s="375"/>
    </row>
    <row r="76" spans="1:15">
      <c r="A76" s="386"/>
      <c r="B76" s="398"/>
      <c r="C76" s="75" t="s">
        <v>167</v>
      </c>
      <c r="D76" s="66" t="s">
        <v>165</v>
      </c>
      <c r="E76" s="76" t="s">
        <v>166</v>
      </c>
      <c r="F76" s="373"/>
      <c r="G76" s="373"/>
      <c r="H76" s="373"/>
      <c r="I76" s="373"/>
      <c r="J76" s="373"/>
      <c r="K76" s="373"/>
      <c r="L76" s="373"/>
      <c r="M76" s="373"/>
      <c r="N76" s="373"/>
      <c r="O76" s="375"/>
    </row>
    <row r="77" spans="1:15">
      <c r="A77" s="386"/>
      <c r="B77" s="398"/>
      <c r="C77" s="75" t="s">
        <v>167</v>
      </c>
      <c r="D77" s="79" t="s">
        <v>180</v>
      </c>
      <c r="E77" s="76" t="s">
        <v>166</v>
      </c>
      <c r="F77" s="373"/>
      <c r="G77" s="373"/>
      <c r="H77" s="373"/>
      <c r="I77" s="373"/>
      <c r="J77" s="373"/>
      <c r="K77" s="373"/>
      <c r="L77" s="373"/>
      <c r="M77" s="373"/>
      <c r="N77" s="373"/>
      <c r="O77" s="375"/>
    </row>
    <row r="78" spans="1:15">
      <c r="A78" s="386"/>
      <c r="B78" s="398"/>
      <c r="C78" s="77" t="s">
        <v>168</v>
      </c>
      <c r="D78" s="78" t="s">
        <v>159</v>
      </c>
      <c r="E78" s="67" t="s">
        <v>166</v>
      </c>
      <c r="F78" s="373"/>
      <c r="G78" s="373"/>
      <c r="H78" s="373"/>
      <c r="I78" s="373"/>
      <c r="J78" s="373"/>
      <c r="K78" s="373"/>
      <c r="L78" s="373"/>
      <c r="M78" s="373"/>
      <c r="N78" s="373"/>
      <c r="O78" s="376"/>
    </row>
    <row r="79" spans="1:15">
      <c r="A79" s="386"/>
      <c r="B79" s="398"/>
      <c r="C79" s="74" t="s">
        <v>163</v>
      </c>
      <c r="D79" s="79" t="s">
        <v>180</v>
      </c>
      <c r="E79" s="70" t="s">
        <v>182</v>
      </c>
      <c r="F79" s="372" t="s">
        <v>213</v>
      </c>
      <c r="G79" s="373"/>
      <c r="H79" s="373"/>
      <c r="I79" s="373"/>
      <c r="J79" s="373"/>
      <c r="K79" s="373"/>
      <c r="L79" s="373"/>
      <c r="M79" s="373"/>
      <c r="N79" s="373"/>
      <c r="O79" s="374" t="s">
        <v>214</v>
      </c>
    </row>
    <row r="80" spans="1:15">
      <c r="A80" s="386"/>
      <c r="B80" s="398"/>
      <c r="C80" s="80" t="s">
        <v>181</v>
      </c>
      <c r="D80" s="79" t="s">
        <v>180</v>
      </c>
      <c r="E80" s="70" t="s">
        <v>182</v>
      </c>
      <c r="F80" s="373"/>
      <c r="G80" s="373"/>
      <c r="H80" s="373"/>
      <c r="I80" s="373"/>
      <c r="J80" s="373"/>
      <c r="K80" s="373"/>
      <c r="L80" s="373"/>
      <c r="M80" s="373"/>
      <c r="N80" s="373"/>
      <c r="O80" s="375"/>
    </row>
    <row r="81" spans="1:15">
      <c r="A81" s="386"/>
      <c r="B81" s="398"/>
      <c r="C81" s="75" t="s">
        <v>167</v>
      </c>
      <c r="D81" s="79" t="s">
        <v>180</v>
      </c>
      <c r="E81" s="70" t="s">
        <v>182</v>
      </c>
      <c r="F81" s="373"/>
      <c r="G81" s="373"/>
      <c r="H81" s="373"/>
      <c r="I81" s="373"/>
      <c r="J81" s="373"/>
      <c r="K81" s="373"/>
      <c r="L81" s="373"/>
      <c r="M81" s="373"/>
      <c r="N81" s="373"/>
      <c r="O81" s="376"/>
    </row>
    <row r="82" spans="1:15">
      <c r="A82" s="386"/>
      <c r="B82" s="398"/>
      <c r="C82" s="73" t="s">
        <v>181</v>
      </c>
      <c r="D82" s="72" t="s">
        <v>180</v>
      </c>
      <c r="E82" s="70" t="s">
        <v>169</v>
      </c>
      <c r="F82" s="372" t="s">
        <v>215</v>
      </c>
      <c r="G82" s="373"/>
      <c r="H82" s="373"/>
      <c r="I82" s="373"/>
      <c r="J82" s="373"/>
      <c r="K82" s="373"/>
      <c r="L82" s="373"/>
      <c r="M82" s="373"/>
      <c r="N82" s="373"/>
      <c r="O82" s="374" t="s">
        <v>216</v>
      </c>
    </row>
    <row r="83" spans="1:15">
      <c r="A83" s="386"/>
      <c r="B83" s="398"/>
      <c r="C83" s="77" t="s">
        <v>168</v>
      </c>
      <c r="D83" s="78" t="s">
        <v>159</v>
      </c>
      <c r="E83" s="70" t="s">
        <v>169</v>
      </c>
      <c r="F83" s="373"/>
      <c r="G83" s="373"/>
      <c r="H83" s="373"/>
      <c r="I83" s="373"/>
      <c r="J83" s="373"/>
      <c r="K83" s="373"/>
      <c r="L83" s="373"/>
      <c r="M83" s="373"/>
      <c r="N83" s="373"/>
      <c r="O83" s="375"/>
    </row>
    <row r="84" spans="1:15">
      <c r="A84" s="386"/>
      <c r="B84" s="399"/>
      <c r="C84" s="69" t="s">
        <v>168</v>
      </c>
      <c r="D84" s="65" t="s">
        <v>164</v>
      </c>
      <c r="E84" s="70" t="s">
        <v>169</v>
      </c>
      <c r="F84" s="373"/>
      <c r="G84" s="373"/>
      <c r="H84" s="373"/>
      <c r="I84" s="373"/>
      <c r="J84" s="373"/>
      <c r="K84" s="373"/>
      <c r="L84" s="373"/>
      <c r="M84" s="373"/>
      <c r="N84" s="373"/>
      <c r="O84" s="376"/>
    </row>
  </sheetData>
  <sheetProtection selectLockedCells="1"/>
  <autoFilter ref="A4:O4">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L1:O1"/>
    <mergeCell ref="L2:O2"/>
    <mergeCell ref="F4:N4"/>
    <mergeCell ref="A5:B5"/>
    <mergeCell ref="A6:B6"/>
    <mergeCell ref="B14:B20"/>
    <mergeCell ref="F14:N19"/>
    <mergeCell ref="O14:O19"/>
    <mergeCell ref="F20:N20"/>
    <mergeCell ref="B21:B33"/>
    <mergeCell ref="F21:N27"/>
    <mergeCell ref="O21:O27"/>
    <mergeCell ref="F28:N30"/>
    <mergeCell ref="O28:O30"/>
    <mergeCell ref="F31:N33"/>
    <mergeCell ref="O31:O33"/>
    <mergeCell ref="F47:N49"/>
    <mergeCell ref="O47:O49"/>
    <mergeCell ref="B50:B62"/>
    <mergeCell ref="F50:N56"/>
    <mergeCell ref="O50:O56"/>
    <mergeCell ref="F57:N59"/>
    <mergeCell ref="O57:O59"/>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既存・導入予定</vt:lpstr>
      <vt:lpstr>２－７導入予定設備</vt:lpstr>
      <vt:lpstr>&lt;チリングユニット&gt;マスタ</vt:lpstr>
      <vt:lpstr>@日冷工機器特性テーブル一覧</vt:lpstr>
      <vt:lpstr>'&lt;チリングユニット&gt;マスタ'!Print_Area</vt:lpstr>
      <vt:lpstr>'２－７導入予定設備'!Print_Area</vt:lpstr>
      <vt:lpstr>既存・導入予定!Print_Area</vt:lpstr>
      <vt:lpstr>'２－７導入予定設備'!Print_Titles</vt:lpstr>
      <vt:lpstr>既存・導入予定!Print_Titles</vt:lpstr>
      <vt:lpstr>空冷式ＨＰ</vt:lpstr>
      <vt:lpstr>空冷式冷房</vt:lpstr>
      <vt:lpstr>水冷式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2018-03-16T06:39:09Z</dcterms:modified>
</cp:coreProperties>
</file>